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_CONVOCATORIAS\2ª CONVOCATORIA\KIT CANDIDATURA\Kit_fase_2_FR\Kit_fase_2_FR_approuve_21_02_2024\"/>
    </mc:Choice>
  </mc:AlternateContent>
  <xr:revisionPtr revIDLastSave="0" documentId="13_ncr:1_{9AA79588-0DD3-448C-8ED3-51330B30BE6F}" xr6:coauthVersionLast="47" xr6:coauthVersionMax="47" xr10:uidLastSave="{00000000-0000-0000-0000-000000000000}"/>
  <bookViews>
    <workbookView xWindow="-108" yWindow="-108" windowWidth="23256" windowHeight="12456" tabRatio="837" activeTab="1" xr2:uid="{78B9E5F6-051E-4BC1-BD1A-AB9D7CA728C1}"/>
  </bookViews>
  <sheets>
    <sheet name="PF_phase2_bénéficiaires_FR" sheetId="5" r:id="rId1"/>
    <sheet name="PF_phase2_projet_FR" sheetId="6" r:id="rId2"/>
  </sheets>
  <definedNames>
    <definedName name="_xlnm.Print_Area" localSheetId="0">PF_phase2_bénéficiaires_FR!$A$1:$K$97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" i="6" l="1"/>
  <c r="E93" i="5" l="1"/>
  <c r="B93" i="5"/>
  <c r="C93" i="5"/>
  <c r="D93" i="5"/>
  <c r="I23" i="5"/>
  <c r="H23" i="5"/>
  <c r="G23" i="5"/>
  <c r="F23" i="5"/>
  <c r="E23" i="5"/>
  <c r="D23" i="5"/>
  <c r="C23" i="5"/>
  <c r="B23" i="5"/>
  <c r="H18" i="5"/>
  <c r="G18" i="5"/>
  <c r="F18" i="5"/>
  <c r="E18" i="5"/>
  <c r="E84" i="5" l="1"/>
  <c r="H86" i="5"/>
  <c r="G86" i="5"/>
  <c r="F86" i="5"/>
  <c r="E86" i="5"/>
  <c r="I86" i="5"/>
  <c r="D86" i="5"/>
  <c r="C86" i="5"/>
  <c r="B86" i="5"/>
  <c r="I72" i="5"/>
  <c r="I50" i="5"/>
  <c r="H50" i="5"/>
  <c r="G50" i="5"/>
  <c r="F50" i="5"/>
  <c r="E50" i="5"/>
  <c r="J21" i="5"/>
  <c r="I92" i="5"/>
  <c r="H92" i="5"/>
  <c r="G92" i="5"/>
  <c r="F92" i="5"/>
  <c r="E92" i="5"/>
  <c r="D92" i="5"/>
  <c r="C92" i="5"/>
  <c r="B92" i="5"/>
  <c r="J71" i="5"/>
  <c r="J70" i="5"/>
  <c r="J49" i="5"/>
  <c r="J26" i="5"/>
  <c r="J27" i="5"/>
  <c r="J86" i="5" l="1"/>
  <c r="J92" i="5"/>
  <c r="C96" i="5" l="1"/>
  <c r="D96" i="5"/>
  <c r="E96" i="5"/>
  <c r="F96" i="5"/>
  <c r="C91" i="5"/>
  <c r="D91" i="5"/>
  <c r="E91" i="5"/>
  <c r="F91" i="5"/>
  <c r="G91" i="5"/>
  <c r="H91" i="5"/>
  <c r="I91" i="5"/>
  <c r="B91" i="5"/>
  <c r="C90" i="5"/>
  <c r="D90" i="5"/>
  <c r="E90" i="5"/>
  <c r="F90" i="5"/>
  <c r="G90" i="5"/>
  <c r="H90" i="5"/>
  <c r="I90" i="5"/>
  <c r="B90" i="5"/>
  <c r="C89" i="5"/>
  <c r="D89" i="5"/>
  <c r="E89" i="5"/>
  <c r="F89" i="5"/>
  <c r="G89" i="5"/>
  <c r="H89" i="5"/>
  <c r="I89" i="5"/>
  <c r="B89" i="5"/>
  <c r="C85" i="5"/>
  <c r="D85" i="5"/>
  <c r="E85" i="5"/>
  <c r="F85" i="5"/>
  <c r="G85" i="5"/>
  <c r="H85" i="5"/>
  <c r="I85" i="5"/>
  <c r="B85" i="5"/>
  <c r="C84" i="5"/>
  <c r="D84" i="5"/>
  <c r="F84" i="5"/>
  <c r="G84" i="5"/>
  <c r="H84" i="5"/>
  <c r="I84" i="5"/>
  <c r="B84" i="5"/>
  <c r="D83" i="5"/>
  <c r="I83" i="5"/>
  <c r="B83" i="5"/>
  <c r="C83" i="5"/>
  <c r="C82" i="5"/>
  <c r="D82" i="5"/>
  <c r="E82" i="5"/>
  <c r="F82" i="5"/>
  <c r="G82" i="5"/>
  <c r="H82" i="5"/>
  <c r="I82" i="5"/>
  <c r="B82" i="5"/>
  <c r="H66" i="5"/>
  <c r="H72" i="5" s="1"/>
  <c r="G66" i="5"/>
  <c r="G72" i="5" s="1"/>
  <c r="F66" i="5"/>
  <c r="F72" i="5" s="1"/>
  <c r="E66" i="5"/>
  <c r="E72" i="5" s="1"/>
  <c r="G83" i="5"/>
  <c r="J20" i="5"/>
  <c r="J19" i="5"/>
  <c r="I88" i="5"/>
  <c r="D88" i="5"/>
  <c r="C88" i="5"/>
  <c r="B88" i="5"/>
  <c r="I22" i="5"/>
  <c r="I28" i="5" s="1"/>
  <c r="H22" i="5"/>
  <c r="H28" i="5" s="1"/>
  <c r="G22" i="5"/>
  <c r="G28" i="5" s="1"/>
  <c r="F22" i="5"/>
  <c r="F28" i="5" s="1"/>
  <c r="E22" i="5"/>
  <c r="E28" i="5" s="1"/>
  <c r="D22" i="5"/>
  <c r="D28" i="5" s="1"/>
  <c r="C22" i="5"/>
  <c r="C28" i="5" s="1"/>
  <c r="B22" i="5"/>
  <c r="B28" i="5" s="1"/>
  <c r="O9" i="6"/>
  <c r="P9" i="6" s="1"/>
  <c r="L9" i="6"/>
  <c r="J89" i="5" l="1"/>
  <c r="J84" i="5"/>
  <c r="J90" i="5"/>
  <c r="J85" i="5"/>
  <c r="J91" i="5"/>
  <c r="E83" i="5"/>
  <c r="F83" i="5"/>
  <c r="E88" i="5"/>
  <c r="G88" i="5"/>
  <c r="F88" i="5"/>
  <c r="C87" i="5"/>
  <c r="I87" i="5"/>
  <c r="I93" i="5" s="1"/>
  <c r="H88" i="5"/>
  <c r="F87" i="5"/>
  <c r="G87" i="5"/>
  <c r="G93" i="5" s="1"/>
  <c r="E87" i="5"/>
  <c r="H87" i="5"/>
  <c r="H83" i="5"/>
  <c r="J82" i="5"/>
  <c r="J18" i="5"/>
  <c r="B87" i="5"/>
  <c r="D87" i="5"/>
  <c r="J96" i="5"/>
  <c r="B72" i="5"/>
  <c r="J69" i="5"/>
  <c r="J68" i="5"/>
  <c r="J65" i="5"/>
  <c r="J64" i="5"/>
  <c r="S12" i="6"/>
  <c r="T10" i="6"/>
  <c r="J48" i="5"/>
  <c r="J47" i="5"/>
  <c r="J46" i="5"/>
  <c r="J45" i="5"/>
  <c r="C50" i="5"/>
  <c r="J43" i="5"/>
  <c r="J42" i="5"/>
  <c r="J25" i="5"/>
  <c r="J24" i="5"/>
  <c r="J17" i="5"/>
  <c r="B31" i="5" s="1"/>
  <c r="F93" i="5" l="1"/>
  <c r="H93" i="5"/>
  <c r="B75" i="5"/>
  <c r="G75" i="5" s="1"/>
  <c r="J88" i="5"/>
  <c r="J83" i="5"/>
  <c r="J87" i="5"/>
  <c r="B53" i="5"/>
  <c r="G53" i="5" s="1"/>
  <c r="G31" i="5"/>
  <c r="B32" i="5" s="1"/>
  <c r="D72" i="5"/>
  <c r="J67" i="5"/>
  <c r="C72" i="5"/>
  <c r="J66" i="5"/>
  <c r="J23" i="5"/>
  <c r="J44" i="5"/>
  <c r="J50" i="5" s="1"/>
  <c r="J22" i="5"/>
  <c r="J28" i="5" s="1"/>
  <c r="B50" i="5"/>
  <c r="D50" i="5"/>
  <c r="J93" i="5" l="1"/>
  <c r="K93" i="5" s="1"/>
  <c r="J72" i="5"/>
  <c r="K27" i="5"/>
  <c r="K46" i="5"/>
  <c r="B96" i="5"/>
  <c r="G96" i="5" s="1"/>
  <c r="B97" i="5" s="1"/>
  <c r="C76" i="5"/>
  <c r="D76" i="5"/>
  <c r="E76" i="5"/>
  <c r="F76" i="5"/>
  <c r="G76" i="5"/>
  <c r="B76" i="5"/>
  <c r="J76" i="5"/>
  <c r="B54" i="5"/>
  <c r="F54" i="5"/>
  <c r="G54" i="5"/>
  <c r="E54" i="5"/>
  <c r="D54" i="5"/>
  <c r="C54" i="5"/>
  <c r="J54" i="5"/>
  <c r="F32" i="5"/>
  <c r="D32" i="5"/>
  <c r="C32" i="5"/>
  <c r="E32" i="5"/>
  <c r="J32" i="5"/>
  <c r="K91" i="5" l="1"/>
  <c r="K90" i="5"/>
  <c r="K92" i="5"/>
  <c r="K28" i="5"/>
  <c r="K26" i="5"/>
  <c r="K44" i="5"/>
  <c r="K47" i="5"/>
  <c r="K71" i="5"/>
  <c r="K48" i="5"/>
  <c r="K45" i="5"/>
  <c r="J8" i="6"/>
  <c r="K8" i="6" s="1"/>
  <c r="K43" i="5"/>
  <c r="K49" i="5"/>
  <c r="K50" i="5"/>
  <c r="K42" i="5"/>
  <c r="K84" i="5"/>
  <c r="K87" i="5"/>
  <c r="K88" i="5"/>
  <c r="K83" i="5"/>
  <c r="K85" i="5"/>
  <c r="K82" i="5"/>
  <c r="K89" i="5"/>
  <c r="K17" i="5"/>
  <c r="K18" i="5"/>
  <c r="K24" i="5"/>
  <c r="J7" i="6"/>
  <c r="K68" i="5"/>
  <c r="K69" i="5"/>
  <c r="J9" i="6"/>
  <c r="K9" i="6" s="1"/>
  <c r="R9" i="6" s="1"/>
  <c r="K70" i="5"/>
  <c r="K65" i="5"/>
  <c r="K72" i="5"/>
  <c r="K66" i="5"/>
  <c r="K64" i="5"/>
  <c r="K67" i="5"/>
  <c r="K22" i="5"/>
  <c r="K25" i="5"/>
  <c r="K23" i="5"/>
  <c r="G32" i="5"/>
  <c r="G97" i="5"/>
  <c r="C97" i="5"/>
  <c r="J97" i="5"/>
  <c r="D97" i="5"/>
  <c r="F97" i="5"/>
  <c r="E97" i="5"/>
  <c r="T8" i="6" l="1"/>
  <c r="N8" i="6"/>
  <c r="T7" i="6"/>
  <c r="J12" i="6"/>
  <c r="Q9" i="6" s="1"/>
  <c r="K7" i="6"/>
  <c r="M7" i="6" s="1"/>
  <c r="T9" i="6"/>
  <c r="T12" i="6" l="1"/>
  <c r="L7" i="6"/>
  <c r="P7" i="6"/>
  <c r="R7" i="6" s="1"/>
  <c r="M12" i="6"/>
  <c r="L8" i="6"/>
  <c r="P8" i="6"/>
  <c r="R8" i="6" s="1"/>
  <c r="N12" i="6"/>
  <c r="Q7" i="6"/>
  <c r="Q8" i="6"/>
  <c r="K12" i="6"/>
  <c r="P12" i="6" l="1"/>
  <c r="L1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Alexandra Lopes</author>
  </authors>
  <commentList>
    <comment ref="A19" authorId="0" shapeId="0" xr:uid="{45980F58-45E9-4FE8-89F5-7096FE6D6632}">
      <text>
        <r>
          <rPr>
            <b/>
            <sz val="14"/>
            <color indexed="81"/>
            <rFont val="Tahoma"/>
            <family val="2"/>
          </rPr>
          <t>Alexandra Lopes:</t>
        </r>
        <r>
          <rPr>
            <sz val="14"/>
            <color indexed="81"/>
            <rFont val="Tahoma"/>
            <family val="2"/>
          </rPr>
          <t xml:space="preserve">
Parties (01.1, 01.2 et 01.3) qui sont visibles seulement si, dans la justification du plan financier, l'option "personnel mis à disposition" a été sélectionnée.</t>
        </r>
      </text>
    </comment>
    <comment ref="A84" authorId="0" shapeId="0" xr:uid="{85B4BEC2-CBC2-4647-9DDE-DF42809D0D27}">
      <text>
        <r>
          <rPr>
            <b/>
            <sz val="14"/>
            <color indexed="81"/>
            <rFont val="Tahoma"/>
            <family val="2"/>
          </rPr>
          <t>Alexandra Lopes:</t>
        </r>
        <r>
          <rPr>
            <sz val="14"/>
            <color indexed="81"/>
            <rFont val="Tahoma"/>
            <family val="2"/>
          </rPr>
          <t xml:space="preserve">
Parties (01.1, 01.2 et 01.3) qui sont visibles seulement si, dans la justification du plan financier, l'option "personnel mis à disposition" a été sélectionnée.</t>
        </r>
      </text>
    </comment>
  </commentList>
</comments>
</file>

<file path=xl/sharedStrings.xml><?xml version="1.0" encoding="utf-8"?>
<sst xmlns="http://schemas.openxmlformats.org/spreadsheetml/2006/main" count="180" uniqueCount="73">
  <si>
    <t>GT2</t>
  </si>
  <si>
    <t>GT1</t>
  </si>
  <si>
    <t>GT3</t>
  </si>
  <si>
    <t>GT TRANSVERSAL</t>
  </si>
  <si>
    <t>€</t>
  </si>
  <si>
    <t>TOTAL</t>
  </si>
  <si>
    <t>%</t>
  </si>
  <si>
    <t xml:space="preserve">1. </t>
  </si>
  <si>
    <t xml:space="preserve">2. </t>
  </si>
  <si>
    <t xml:space="preserve">3. </t>
  </si>
  <si>
    <t xml:space="preserve">n. </t>
  </si>
  <si>
    <t>BP</t>
  </si>
  <si>
    <t>I</t>
  </si>
  <si>
    <t>III</t>
  </si>
  <si>
    <t>IV</t>
  </si>
  <si>
    <t>XXXX</t>
  </si>
  <si>
    <t>XXXXX</t>
  </si>
  <si>
    <t>ES</t>
  </si>
  <si>
    <t>FR</t>
  </si>
  <si>
    <t>PT</t>
  </si>
  <si>
    <t>AND</t>
  </si>
  <si>
    <t>B</t>
  </si>
  <si>
    <t>bénéficiaires, catégories de dépenses, annualités, groupes de tâches</t>
  </si>
  <si>
    <t>bénéficiaire: "1"</t>
  </si>
  <si>
    <t>OUI/NON</t>
  </si>
  <si>
    <t>OUI</t>
  </si>
  <si>
    <t>ANNÉE</t>
  </si>
  <si>
    <t>CATÉGORIE DE DÉPENSES</t>
  </si>
  <si>
    <t>PLAN FINANCIER BÉNÉFICIAIRES: DÉPENSES ÉLIGIBLES DU PROJET</t>
  </si>
  <si>
    <t>00 Frais de préparation (taux forfaitaire)</t>
  </si>
  <si>
    <t>01 Frais de personnel</t>
  </si>
  <si>
    <t>02 Frais de bureau et frais administratifs</t>
  </si>
  <si>
    <t>03 Frais de déplacement et d'hébergement</t>
  </si>
  <si>
    <t>04 Frais liés au recours à des compétences et à des services externes</t>
  </si>
  <si>
    <t>05 Frais d'équipement</t>
  </si>
  <si>
    <t>06 Frais d'infrastructures et de travaux</t>
  </si>
  <si>
    <t>TOTAL PAR CATÉGORIE</t>
  </si>
  <si>
    <t>GT0 (préparation)</t>
  </si>
  <si>
    <t>BUDGET INDICATIF POUR LES DÉPENSES DE COMMUNICATION ET DE DIFFUSION (incluses dans les GT1, GT2 et GT3)</t>
  </si>
  <si>
    <t>bénéficiaire: "2"</t>
  </si>
  <si>
    <t>NON</t>
  </si>
  <si>
    <t>PROJET</t>
  </si>
  <si>
    <t>DISTRIBUTION INDICATIVE PAR GT (dépenses par catégorie)</t>
  </si>
  <si>
    <t>numéro de bénéficiaire</t>
  </si>
  <si>
    <t>nom du bénéficiaire (1, 2 et 3)</t>
  </si>
  <si>
    <t>Partenaire d'Andorre</t>
  </si>
  <si>
    <t>type de bénéficiaire</t>
  </si>
  <si>
    <t>nature juridique du bénéficiaire</t>
  </si>
  <si>
    <t>pays</t>
  </si>
  <si>
    <t>organe eSudoe</t>
  </si>
  <si>
    <t>organe C2020</t>
  </si>
  <si>
    <t>(a) taux de cofinancement</t>
  </si>
  <si>
    <t>(b) dépenses éligibles</t>
  </si>
  <si>
    <t>(c ) aide FEDER</t>
  </si>
  <si>
    <t>(d)=(e)+(f) Total contrepartie nationale</t>
  </si>
  <si>
    <t>Régime d'exemption par catégorie? (OUI/NON)</t>
  </si>
  <si>
    <t>PLAN FINANCIER PROJETS 2021-2027. PHASE 2</t>
  </si>
  <si>
    <t>Résumé du projet</t>
  </si>
  <si>
    <t>bénéficiaire: "3"</t>
  </si>
  <si>
    <t>(e) Contrepartie nationale publique (bénéficiaires type I ou II)</t>
  </si>
  <si>
    <t>(f) Contrepartie nationale privée  (bénéficiaires type III ou IV)</t>
  </si>
  <si>
    <t>(i) % de participation aux dépenses éligibles du projet (sur (b))</t>
  </si>
  <si>
    <t>(j) % final d'aide publique</t>
  </si>
  <si>
    <t>(k) dépenses non éligibles</t>
  </si>
  <si>
    <t>(l)=(b)+(k) Dépenses totales</t>
  </si>
  <si>
    <t>(g) Autofinancement ou fonds propres</t>
  </si>
  <si>
    <t>(h) Autres aides publiques (non communautaires) qui contribuent à financer (e) ou (f)</t>
  </si>
  <si>
    <t>'01.1 Frais de personnel de l'entité</t>
  </si>
  <si>
    <t>'01.2 Frais de personnels mis à disposition</t>
  </si>
  <si>
    <t>07 Travail volontaire (non rémunéré)</t>
  </si>
  <si>
    <t xml:space="preserve">01.3  Frais de personnels mis à disposition avec déplacements </t>
  </si>
  <si>
    <t>- indiquez si vous choisissez le taux forfaitaire pour les frais de bureau et frais administratifs = 15% des frais directs de personnel (pour mémoire, vous ne pouvez pas déclarer de dépenses au réel dans cette catégorie)</t>
  </si>
  <si>
    <t>- indiquez si vous choisissez le taux forfaitaire pour les frais de déplacement = 15% des frais directs de personnel (pour mémoire, vous ne pouvez pas déclarer de dépenses au réel dans cette catégorie)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</si>
</sst>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indexed="81"/>
      <name val="Tahoma"/>
      <family val="2"/>
    </font>
    <font>
      <sz val="14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6" xfId="0" quotePrefix="1" applyFont="1" applyBorder="1" applyAlignment="1">
      <alignment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2" fillId="4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8" xfId="0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4" fontId="0" fillId="0" borderId="0" xfId="0" applyNumberFormat="1"/>
    <xf numFmtId="0" fontId="6" fillId="0" borderId="1" xfId="0" quotePrefix="1" applyFont="1" applyBorder="1" applyAlignment="1">
      <alignment horizontal="left" vertical="center"/>
    </xf>
    <xf numFmtId="0" fontId="1" fillId="6" borderId="1" xfId="0" quotePrefix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0" borderId="0" xfId="0" applyFont="1"/>
    <xf numFmtId="0" fontId="7" fillId="7" borderId="0" xfId="0" applyFont="1" applyFill="1" applyAlignment="1">
      <alignment horizontal="left" vertical="center"/>
    </xf>
    <xf numFmtId="0" fontId="1" fillId="4" borderId="1" xfId="0" quotePrefix="1" applyFont="1" applyFill="1" applyBorder="1" applyAlignment="1">
      <alignment horizontal="left" vertical="center"/>
    </xf>
    <xf numFmtId="10" fontId="4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quotePrefix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10" fontId="1" fillId="5" borderId="1" xfId="0" applyNumberFormat="1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right" vertical="center"/>
    </xf>
    <xf numFmtId="10" fontId="0" fillId="5" borderId="1" xfId="0" applyNumberFormat="1" applyFill="1" applyBorder="1" applyAlignment="1">
      <alignment horizontal="right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" fontId="8" fillId="6" borderId="1" xfId="0" applyNumberFormat="1" applyFont="1" applyFill="1" applyBorder="1" applyAlignment="1">
      <alignment horizontal="right" vertical="center"/>
    </xf>
    <xf numFmtId="4" fontId="0" fillId="6" borderId="4" xfId="0" applyNumberForma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right" vertical="center"/>
    </xf>
    <xf numFmtId="10" fontId="0" fillId="4" borderId="6" xfId="0" applyNumberFormat="1" applyFill="1" applyBorder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left" vertical="center" indent="1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right" vertical="center"/>
    </xf>
    <xf numFmtId="4" fontId="0" fillId="0" borderId="4" xfId="0" applyNumberFormat="1" applyFill="1" applyBorder="1" applyAlignment="1">
      <alignment horizontal="right" vertical="center"/>
    </xf>
    <xf numFmtId="0" fontId="1" fillId="0" borderId="6" xfId="0" quotePrefix="1" applyFont="1" applyFill="1" applyBorder="1" applyAlignment="1">
      <alignment horizontal="left" vertical="center"/>
    </xf>
    <xf numFmtId="4" fontId="0" fillId="0" borderId="4" xfId="0" applyNumberForma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3957A-903E-4BBD-8EC0-B83092EF40D9}">
  <sheetPr>
    <tabColor theme="4"/>
  </sheetPr>
  <dimension ref="A2:S105"/>
  <sheetViews>
    <sheetView topLeftCell="A81" zoomScale="80" zoomScaleNormal="80" workbookViewId="0">
      <selection activeCell="A92" sqref="A92"/>
    </sheetView>
  </sheetViews>
  <sheetFormatPr baseColWidth="10" defaultRowHeight="14.4" x14ac:dyDescent="0.3"/>
  <cols>
    <col min="1" max="1" width="63.109375" bestFit="1" customWidth="1"/>
    <col min="2" max="5" width="16.88671875" customWidth="1"/>
    <col min="6" max="6" width="18.33203125" customWidth="1"/>
    <col min="7" max="9" width="16.88671875" customWidth="1"/>
    <col min="10" max="10" width="23.109375" customWidth="1"/>
    <col min="11" max="11" width="13.33203125" customWidth="1"/>
    <col min="12" max="12" width="5.6640625" customWidth="1"/>
  </cols>
  <sheetData>
    <row r="2" spans="1:12" ht="23.4" x14ac:dyDescent="0.3">
      <c r="A2" s="78" t="s">
        <v>56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4" spans="1:12" x14ac:dyDescent="0.3">
      <c r="A4" s="35" t="s">
        <v>28</v>
      </c>
    </row>
    <row r="6" spans="1:12" ht="18" x14ac:dyDescent="0.35">
      <c r="A6" s="69" t="s">
        <v>22</v>
      </c>
    </row>
    <row r="9" spans="1:12" ht="42" customHeight="1" x14ac:dyDescent="0.3">
      <c r="A9" s="34" t="s">
        <v>23</v>
      </c>
    </row>
    <row r="10" spans="1:12" ht="16.5" customHeight="1" x14ac:dyDescent="0.35">
      <c r="A10" s="18"/>
    </row>
    <row r="11" spans="1:12" ht="32.25" customHeight="1" x14ac:dyDescent="0.35">
      <c r="A11" s="18"/>
      <c r="D11" s="10" t="s">
        <v>24</v>
      </c>
    </row>
    <row r="12" spans="1:12" ht="49.5" customHeight="1" x14ac:dyDescent="0.3">
      <c r="A12" s="79" t="s">
        <v>71</v>
      </c>
      <c r="B12" s="80"/>
      <c r="C12" s="80"/>
      <c r="D12" s="66" t="s">
        <v>25</v>
      </c>
    </row>
    <row r="13" spans="1:12" ht="51" customHeight="1" x14ac:dyDescent="0.3">
      <c r="A13" s="79" t="s">
        <v>72</v>
      </c>
      <c r="B13" s="80"/>
      <c r="C13" s="80"/>
      <c r="D13" s="66" t="s">
        <v>25</v>
      </c>
    </row>
    <row r="14" spans="1:12" ht="20.25" customHeight="1" x14ac:dyDescent="0.3">
      <c r="A14" s="19"/>
      <c r="B14" s="20"/>
    </row>
    <row r="15" spans="1:12" ht="29.25" customHeight="1" x14ac:dyDescent="0.3">
      <c r="A15" s="1"/>
      <c r="B15" s="84" t="s">
        <v>26</v>
      </c>
      <c r="C15" s="85"/>
      <c r="D15" s="85"/>
      <c r="E15" s="85"/>
      <c r="F15" s="85"/>
      <c r="G15" s="85"/>
      <c r="H15" s="85"/>
      <c r="I15" s="86"/>
      <c r="J15" s="9" t="s">
        <v>4</v>
      </c>
      <c r="K15" s="2" t="s">
        <v>6</v>
      </c>
      <c r="L15" s="21"/>
    </row>
    <row r="16" spans="1:12" ht="29.25" customHeight="1" x14ac:dyDescent="0.3">
      <c r="A16" s="7" t="s">
        <v>27</v>
      </c>
      <c r="B16" s="8">
        <v>2022</v>
      </c>
      <c r="C16" s="8">
        <v>2023</v>
      </c>
      <c r="D16" s="8">
        <v>2024</v>
      </c>
      <c r="E16" s="8">
        <v>2025</v>
      </c>
      <c r="F16" s="8">
        <v>2026</v>
      </c>
      <c r="G16" s="8">
        <v>2027</v>
      </c>
      <c r="H16" s="8">
        <v>2028</v>
      </c>
      <c r="I16" s="8">
        <v>2029</v>
      </c>
      <c r="J16" s="87" t="s">
        <v>36</v>
      </c>
      <c r="K16" s="87"/>
      <c r="L16" s="29"/>
    </row>
    <row r="17" spans="1:14" ht="24.75" customHeight="1" x14ac:dyDescent="0.3">
      <c r="A17" s="32" t="s">
        <v>29</v>
      </c>
      <c r="B17" s="61"/>
      <c r="C17" s="61">
        <v>2500</v>
      </c>
      <c r="D17" s="61">
        <v>1500</v>
      </c>
      <c r="E17" s="61">
        <v>1500</v>
      </c>
      <c r="F17" s="13"/>
      <c r="G17" s="13"/>
      <c r="H17" s="13"/>
      <c r="I17" s="13"/>
      <c r="J17" s="16">
        <f>SUM(B17:I17)</f>
        <v>5500</v>
      </c>
      <c r="K17" s="17">
        <f>J17/$J$28</f>
        <v>1.8537243006403775E-2</v>
      </c>
      <c r="L17" s="29"/>
    </row>
    <row r="18" spans="1:14" ht="24.75" customHeight="1" x14ac:dyDescent="0.3">
      <c r="A18" s="26" t="s">
        <v>30</v>
      </c>
      <c r="B18" s="61"/>
      <c r="C18" s="62"/>
      <c r="D18" s="62"/>
      <c r="E18" s="62">
        <f>E19+E20+E21</f>
        <v>35000</v>
      </c>
      <c r="F18" s="62">
        <f t="shared" ref="F18:H18" si="0">F19+F20+F21</f>
        <v>26000</v>
      </c>
      <c r="G18" s="62">
        <f t="shared" si="0"/>
        <v>39000</v>
      </c>
      <c r="H18" s="62">
        <f t="shared" si="0"/>
        <v>20000</v>
      </c>
      <c r="I18" s="14"/>
      <c r="J18" s="16">
        <f>SUM(B18:I18)</f>
        <v>120000</v>
      </c>
      <c r="K18" s="17">
        <f>J18/$J$28</f>
        <v>0.40444893832153689</v>
      </c>
      <c r="L18" s="30"/>
    </row>
    <row r="19" spans="1:14" ht="24.75" customHeight="1" x14ac:dyDescent="0.3">
      <c r="A19" s="94" t="s">
        <v>67</v>
      </c>
      <c r="B19" s="95"/>
      <c r="C19" s="95"/>
      <c r="D19" s="95"/>
      <c r="E19" s="96">
        <v>20000</v>
      </c>
      <c r="F19" s="96">
        <v>20000</v>
      </c>
      <c r="G19" s="96">
        <v>25000</v>
      </c>
      <c r="H19" s="96">
        <v>10000</v>
      </c>
      <c r="I19" s="97"/>
      <c r="J19" s="76">
        <f>SUM(B19:I19)</f>
        <v>75000</v>
      </c>
      <c r="K19" s="77"/>
      <c r="L19" s="30"/>
    </row>
    <row r="20" spans="1:14" ht="24.75" customHeight="1" x14ac:dyDescent="0.3">
      <c r="A20" s="94" t="s">
        <v>68</v>
      </c>
      <c r="B20" s="95"/>
      <c r="C20" s="95"/>
      <c r="D20" s="95"/>
      <c r="E20" s="96">
        <v>10000</v>
      </c>
      <c r="F20" s="96">
        <v>2000</v>
      </c>
      <c r="G20" s="96">
        <v>10000</v>
      </c>
      <c r="H20" s="96">
        <v>5000</v>
      </c>
      <c r="I20" s="97"/>
      <c r="J20" s="76">
        <f>SUM(B20:I20)</f>
        <v>27000</v>
      </c>
      <c r="K20" s="77"/>
      <c r="L20" s="30"/>
    </row>
    <row r="21" spans="1:14" ht="24.75" customHeight="1" x14ac:dyDescent="0.3">
      <c r="A21" s="94" t="s">
        <v>70</v>
      </c>
      <c r="B21" s="95"/>
      <c r="C21" s="95"/>
      <c r="D21" s="95"/>
      <c r="E21" s="96">
        <v>5000</v>
      </c>
      <c r="F21" s="96">
        <v>4000</v>
      </c>
      <c r="G21" s="96">
        <v>4000</v>
      </c>
      <c r="H21" s="96">
        <v>5000</v>
      </c>
      <c r="I21" s="97"/>
      <c r="J21" s="76">
        <f>SUM(B21:I21)</f>
        <v>18000</v>
      </c>
      <c r="L21" s="30"/>
    </row>
    <row r="22" spans="1:14" ht="24.75" customHeight="1" x14ac:dyDescent="0.3">
      <c r="A22" s="26" t="s">
        <v>31</v>
      </c>
      <c r="B22" s="61">
        <f>ROUND(B19*0.15,2)</f>
        <v>0</v>
      </c>
      <c r="C22" s="61">
        <f t="shared" ref="C22:I22" si="1">ROUND(C19*0.15,2)</f>
        <v>0</v>
      </c>
      <c r="D22" s="61">
        <f t="shared" si="1"/>
        <v>0</v>
      </c>
      <c r="E22" s="61">
        <f t="shared" si="1"/>
        <v>3000</v>
      </c>
      <c r="F22" s="61">
        <f t="shared" si="1"/>
        <v>3000</v>
      </c>
      <c r="G22" s="61">
        <f t="shared" si="1"/>
        <v>3750</v>
      </c>
      <c r="H22" s="61">
        <f t="shared" si="1"/>
        <v>1500</v>
      </c>
      <c r="I22" s="61">
        <f t="shared" si="1"/>
        <v>0</v>
      </c>
      <c r="J22" s="6">
        <f t="shared" ref="J22:J27" si="2">SUM(B22:I22)</f>
        <v>11250</v>
      </c>
      <c r="K22" s="15">
        <f t="shared" ref="K22:K28" si="3">J22/$J$28</f>
        <v>3.7917087967644085E-2</v>
      </c>
      <c r="L22" s="30"/>
    </row>
    <row r="23" spans="1:14" ht="24.75" customHeight="1" x14ac:dyDescent="0.3">
      <c r="A23" s="26" t="s">
        <v>32</v>
      </c>
      <c r="B23" s="61">
        <f>ROUND(B19*0.15,2)+ROUND(B21*0.15,2)</f>
        <v>0</v>
      </c>
      <c r="C23" s="61">
        <f t="shared" ref="C23:I23" si="4">ROUND(C19*0.15,2)+ROUND(C21*0.15,2)</f>
        <v>0</v>
      </c>
      <c r="D23" s="61">
        <f t="shared" si="4"/>
        <v>0</v>
      </c>
      <c r="E23" s="61">
        <f t="shared" si="4"/>
        <v>3750</v>
      </c>
      <c r="F23" s="61">
        <f t="shared" si="4"/>
        <v>3600</v>
      </c>
      <c r="G23" s="61">
        <f t="shared" si="4"/>
        <v>4350</v>
      </c>
      <c r="H23" s="61">
        <f t="shared" si="4"/>
        <v>2250</v>
      </c>
      <c r="I23" s="61">
        <f t="shared" si="4"/>
        <v>0</v>
      </c>
      <c r="J23" s="6">
        <f t="shared" si="2"/>
        <v>13950</v>
      </c>
      <c r="K23" s="15">
        <f t="shared" si="3"/>
        <v>4.7017189079878667E-2</v>
      </c>
      <c r="L23" s="30"/>
    </row>
    <row r="24" spans="1:14" ht="24.75" customHeight="1" x14ac:dyDescent="0.3">
      <c r="A24" s="26" t="s">
        <v>33</v>
      </c>
      <c r="B24" s="61"/>
      <c r="C24" s="62"/>
      <c r="D24" s="62"/>
      <c r="E24" s="62">
        <v>15000</v>
      </c>
      <c r="F24" s="62">
        <v>20000</v>
      </c>
      <c r="G24" s="62">
        <v>24000</v>
      </c>
      <c r="H24" s="62">
        <v>30000</v>
      </c>
      <c r="I24" s="14"/>
      <c r="J24" s="6">
        <f t="shared" si="2"/>
        <v>89000</v>
      </c>
      <c r="K24" s="15">
        <f t="shared" si="3"/>
        <v>0.29996629592180651</v>
      </c>
      <c r="L24" s="30"/>
    </row>
    <row r="25" spans="1:14" ht="24.75" customHeight="1" x14ac:dyDescent="0.3">
      <c r="A25" s="26" t="s">
        <v>34</v>
      </c>
      <c r="B25" s="61"/>
      <c r="C25" s="62"/>
      <c r="D25" s="62"/>
      <c r="E25" s="62">
        <v>10000</v>
      </c>
      <c r="F25" s="62">
        <v>15000</v>
      </c>
      <c r="G25" s="62">
        <v>12000</v>
      </c>
      <c r="H25" s="62">
        <v>10000</v>
      </c>
      <c r="I25" s="14"/>
      <c r="J25" s="6">
        <f t="shared" si="2"/>
        <v>47000</v>
      </c>
      <c r="K25" s="15">
        <f t="shared" si="3"/>
        <v>0.15840916750926862</v>
      </c>
      <c r="L25" s="30"/>
    </row>
    <row r="26" spans="1:14" ht="24.75" customHeight="1" x14ac:dyDescent="0.3">
      <c r="A26" s="26" t="s">
        <v>35</v>
      </c>
      <c r="B26" s="61"/>
      <c r="C26" s="62"/>
      <c r="D26" s="62"/>
      <c r="E26" s="62"/>
      <c r="F26" s="14"/>
      <c r="G26" s="14"/>
      <c r="H26" s="14"/>
      <c r="I26" s="14"/>
      <c r="J26" s="6">
        <f t="shared" si="2"/>
        <v>0</v>
      </c>
      <c r="K26" s="15">
        <f t="shared" si="3"/>
        <v>0</v>
      </c>
      <c r="L26" s="30"/>
    </row>
    <row r="27" spans="1:14" ht="24.75" customHeight="1" x14ac:dyDescent="0.3">
      <c r="A27" s="98" t="s">
        <v>69</v>
      </c>
      <c r="B27" s="95"/>
      <c r="C27" s="95"/>
      <c r="D27" s="95"/>
      <c r="E27" s="95">
        <v>5000</v>
      </c>
      <c r="F27" s="95">
        <v>5000</v>
      </c>
      <c r="G27" s="99"/>
      <c r="H27" s="99"/>
      <c r="I27" s="99"/>
      <c r="J27" s="6">
        <f t="shared" si="2"/>
        <v>10000</v>
      </c>
      <c r="K27" s="15">
        <f t="shared" si="3"/>
        <v>3.3704078193461412E-2</v>
      </c>
      <c r="L27" s="30"/>
    </row>
    <row r="28" spans="1:14" ht="24.75" customHeight="1" x14ac:dyDescent="0.3">
      <c r="A28" s="4" t="s">
        <v>5</v>
      </c>
      <c r="B28" s="5">
        <f>B17+B18+B22+B23+B24+B25+B26+B27</f>
        <v>0</v>
      </c>
      <c r="C28" s="5">
        <f t="shared" ref="C28:I28" si="5">C17+C18+C22+C23+C24+C25+C26+C27</f>
        <v>2500</v>
      </c>
      <c r="D28" s="5">
        <f t="shared" si="5"/>
        <v>1500</v>
      </c>
      <c r="E28" s="5">
        <f t="shared" si="5"/>
        <v>73250</v>
      </c>
      <c r="F28" s="5">
        <f t="shared" si="5"/>
        <v>72600</v>
      </c>
      <c r="G28" s="5">
        <f t="shared" si="5"/>
        <v>83100</v>
      </c>
      <c r="H28" s="5">
        <f t="shared" si="5"/>
        <v>63750</v>
      </c>
      <c r="I28" s="5">
        <f t="shared" si="5"/>
        <v>0</v>
      </c>
      <c r="J28" s="5">
        <f>J17+J18+J22+J23+J24+J25+J26+J27</f>
        <v>296700</v>
      </c>
      <c r="K28" s="15">
        <f t="shared" si="3"/>
        <v>1</v>
      </c>
      <c r="L28" s="30"/>
    </row>
    <row r="29" spans="1:14" ht="42.75" customHeight="1" x14ac:dyDescent="0.3"/>
    <row r="30" spans="1:14" ht="64.2" customHeight="1" x14ac:dyDescent="0.3">
      <c r="A30" s="22" t="s">
        <v>42</v>
      </c>
      <c r="B30" s="23" t="s">
        <v>37</v>
      </c>
      <c r="C30" s="11" t="s">
        <v>1</v>
      </c>
      <c r="D30" s="11" t="s">
        <v>0</v>
      </c>
      <c r="E30" s="11" t="s">
        <v>2</v>
      </c>
      <c r="F30" s="12" t="s">
        <v>3</v>
      </c>
      <c r="G30" s="10" t="s">
        <v>5</v>
      </c>
      <c r="I30" s="81" t="s">
        <v>38</v>
      </c>
      <c r="J30" s="82"/>
      <c r="K30" s="83"/>
    </row>
    <row r="31" spans="1:14" ht="43.5" customHeight="1" x14ac:dyDescent="0.3">
      <c r="A31" s="10" t="s">
        <v>4</v>
      </c>
      <c r="B31" s="63">
        <f>J17</f>
        <v>5500</v>
      </c>
      <c r="C31" s="62">
        <v>57000</v>
      </c>
      <c r="D31" s="62">
        <v>100000</v>
      </c>
      <c r="E31" s="62">
        <v>100000</v>
      </c>
      <c r="F31" s="62">
        <v>34200</v>
      </c>
      <c r="G31" s="6">
        <f>SUM(B31:F31)</f>
        <v>296700</v>
      </c>
      <c r="I31" s="9" t="s">
        <v>4</v>
      </c>
      <c r="J31" s="88">
        <v>5000</v>
      </c>
      <c r="K31" s="89"/>
      <c r="N31" s="31"/>
    </row>
    <row r="32" spans="1:14" ht="29.25" customHeight="1" x14ac:dyDescent="0.3">
      <c r="A32" s="10" t="s">
        <v>6</v>
      </c>
      <c r="B32" s="15">
        <f>B31/$G$31</f>
        <v>1.8537243006403775E-2</v>
      </c>
      <c r="C32" s="15">
        <f>C31/$G$31</f>
        <v>0.19211324570273003</v>
      </c>
      <c r="D32" s="15">
        <f>D31/$G$31</f>
        <v>0.33704078193461406</v>
      </c>
      <c r="E32" s="15">
        <f>E31/$G$31</f>
        <v>0.33704078193461406</v>
      </c>
      <c r="F32" s="15">
        <f>F31/$G$31</f>
        <v>0.11526794742163801</v>
      </c>
      <c r="G32" s="15">
        <f>SUM(B32:F32)</f>
        <v>1</v>
      </c>
      <c r="I32" s="2" t="s">
        <v>6</v>
      </c>
      <c r="J32" s="90">
        <f>J31/G31</f>
        <v>1.6852039096730706E-2</v>
      </c>
      <c r="K32" s="91"/>
    </row>
    <row r="33" spans="1:11" ht="57" customHeight="1" x14ac:dyDescent="0.3"/>
    <row r="34" spans="1:11" ht="57" customHeight="1" x14ac:dyDescent="0.3">
      <c r="A34" s="34" t="s">
        <v>39</v>
      </c>
      <c r="F34" s="31"/>
    </row>
    <row r="35" spans="1:11" x14ac:dyDescent="0.3">
      <c r="F35" s="31"/>
    </row>
    <row r="36" spans="1:11" ht="18" x14ac:dyDescent="0.35">
      <c r="A36" s="18"/>
      <c r="D36" s="10" t="s">
        <v>24</v>
      </c>
    </row>
    <row r="37" spans="1:11" ht="46.5" customHeight="1" x14ac:dyDescent="0.3">
      <c r="A37" s="79" t="s">
        <v>71</v>
      </c>
      <c r="B37" s="80"/>
      <c r="C37" s="80"/>
      <c r="D37" s="67" t="s">
        <v>40</v>
      </c>
    </row>
    <row r="38" spans="1:11" ht="53.25" customHeight="1" x14ac:dyDescent="0.3">
      <c r="A38" s="79" t="s">
        <v>72</v>
      </c>
      <c r="B38" s="80"/>
      <c r="C38" s="80"/>
      <c r="D38" s="67" t="s">
        <v>40</v>
      </c>
    </row>
    <row r="39" spans="1:11" x14ac:dyDescent="0.3">
      <c r="A39" s="19"/>
      <c r="B39" s="20"/>
    </row>
    <row r="40" spans="1:11" ht="30" customHeight="1" x14ac:dyDescent="0.3">
      <c r="A40" s="1"/>
      <c r="B40" s="84" t="s">
        <v>26</v>
      </c>
      <c r="C40" s="85"/>
      <c r="D40" s="85"/>
      <c r="E40" s="85"/>
      <c r="F40" s="85"/>
      <c r="G40" s="85"/>
      <c r="H40" s="85"/>
      <c r="I40" s="86"/>
      <c r="J40" s="9" t="s">
        <v>4</v>
      </c>
      <c r="K40" s="2" t="s">
        <v>6</v>
      </c>
    </row>
    <row r="41" spans="1:11" ht="37.5" customHeight="1" x14ac:dyDescent="0.3">
      <c r="A41" s="7" t="s">
        <v>27</v>
      </c>
      <c r="B41" s="8">
        <v>2022</v>
      </c>
      <c r="C41" s="8">
        <v>2023</v>
      </c>
      <c r="D41" s="8">
        <v>2024</v>
      </c>
      <c r="E41" s="8">
        <v>2025</v>
      </c>
      <c r="F41" s="8">
        <v>2026</v>
      </c>
      <c r="G41" s="8">
        <v>2027</v>
      </c>
      <c r="H41" s="8">
        <v>2028</v>
      </c>
      <c r="I41" s="8">
        <v>2029</v>
      </c>
      <c r="J41" s="87" t="s">
        <v>36</v>
      </c>
      <c r="K41" s="87"/>
    </row>
    <row r="42" spans="1:11" ht="24" customHeight="1" x14ac:dyDescent="0.3">
      <c r="A42" s="32" t="s">
        <v>29</v>
      </c>
      <c r="B42" s="61">
        <v>3500</v>
      </c>
      <c r="C42" s="61"/>
      <c r="D42" s="61">
        <v>3500</v>
      </c>
      <c r="E42" s="61"/>
      <c r="F42" s="61"/>
      <c r="G42" s="61"/>
      <c r="H42" s="61"/>
      <c r="I42" s="61"/>
      <c r="J42" s="16">
        <f>SUM(B42:I42)</f>
        <v>7000</v>
      </c>
      <c r="K42" s="38">
        <f t="shared" ref="K42:K50" si="6">J42/$J$50</f>
        <v>2.5500910746812388E-2</v>
      </c>
    </row>
    <row r="43" spans="1:11" ht="24" customHeight="1" x14ac:dyDescent="0.3">
      <c r="A43" s="26" t="s">
        <v>30</v>
      </c>
      <c r="B43" s="61"/>
      <c r="C43" s="62"/>
      <c r="D43" s="62"/>
      <c r="E43" s="62">
        <v>35000</v>
      </c>
      <c r="F43" s="62">
        <v>40000</v>
      </c>
      <c r="G43" s="62">
        <v>40000</v>
      </c>
      <c r="H43" s="62">
        <v>7500</v>
      </c>
      <c r="I43" s="62"/>
      <c r="J43" s="16">
        <f>SUM(B43:I43)</f>
        <v>122500</v>
      </c>
      <c r="K43" s="38">
        <f t="shared" si="6"/>
        <v>0.44626593806921677</v>
      </c>
    </row>
    <row r="44" spans="1:11" ht="24" customHeight="1" x14ac:dyDescent="0.3">
      <c r="A44" s="26" t="s">
        <v>31</v>
      </c>
      <c r="B44" s="74"/>
      <c r="C44" s="74"/>
      <c r="D44" s="74"/>
      <c r="E44" s="74"/>
      <c r="F44" s="74"/>
      <c r="G44" s="74"/>
      <c r="H44" s="74"/>
      <c r="I44" s="74"/>
      <c r="J44" s="6">
        <f t="shared" ref="J44:J49" si="7">SUM(B44:I44)</f>
        <v>0</v>
      </c>
      <c r="K44" s="38">
        <f t="shared" si="6"/>
        <v>0</v>
      </c>
    </row>
    <row r="45" spans="1:11" ht="24" customHeight="1" x14ac:dyDescent="0.3">
      <c r="A45" s="33" t="s">
        <v>32</v>
      </c>
      <c r="B45" s="74"/>
      <c r="C45" s="74"/>
      <c r="D45" s="74"/>
      <c r="E45" s="74"/>
      <c r="F45" s="74"/>
      <c r="G45" s="74"/>
      <c r="H45" s="74"/>
      <c r="I45" s="74"/>
      <c r="J45" s="6">
        <f t="shared" si="7"/>
        <v>0</v>
      </c>
      <c r="K45" s="38">
        <f t="shared" si="6"/>
        <v>0</v>
      </c>
    </row>
    <row r="46" spans="1:11" ht="24" customHeight="1" x14ac:dyDescent="0.3">
      <c r="A46" s="26" t="s">
        <v>33</v>
      </c>
      <c r="B46" s="74"/>
      <c r="C46" s="75"/>
      <c r="D46" s="75"/>
      <c r="E46" s="75">
        <v>45000</v>
      </c>
      <c r="F46" s="75">
        <v>20000</v>
      </c>
      <c r="G46" s="75">
        <v>10000</v>
      </c>
      <c r="H46" s="75">
        <v>5000</v>
      </c>
      <c r="I46" s="75"/>
      <c r="J46" s="6">
        <f t="shared" si="7"/>
        <v>80000</v>
      </c>
      <c r="K46" s="38">
        <f t="shared" si="6"/>
        <v>0.29143897996357016</v>
      </c>
    </row>
    <row r="47" spans="1:11" ht="24" customHeight="1" x14ac:dyDescent="0.3">
      <c r="A47" s="26" t="s">
        <v>34</v>
      </c>
      <c r="B47" s="74"/>
      <c r="C47" s="75"/>
      <c r="D47" s="75"/>
      <c r="E47" s="75"/>
      <c r="F47" s="75"/>
      <c r="G47" s="75"/>
      <c r="H47" s="75"/>
      <c r="I47" s="75"/>
      <c r="J47" s="6">
        <f t="shared" si="7"/>
        <v>0</v>
      </c>
      <c r="K47" s="38">
        <f t="shared" si="6"/>
        <v>0</v>
      </c>
    </row>
    <row r="48" spans="1:11" ht="24" customHeight="1" x14ac:dyDescent="0.3">
      <c r="A48" s="26" t="s">
        <v>35</v>
      </c>
      <c r="B48" s="74"/>
      <c r="C48" s="75"/>
      <c r="D48" s="75"/>
      <c r="E48" s="75">
        <v>10000</v>
      </c>
      <c r="F48" s="75">
        <v>20000</v>
      </c>
      <c r="G48" s="75">
        <v>30000</v>
      </c>
      <c r="H48" s="75">
        <v>5000</v>
      </c>
      <c r="I48" s="75"/>
      <c r="J48" s="6">
        <f t="shared" si="7"/>
        <v>65000</v>
      </c>
      <c r="K48" s="38">
        <f t="shared" si="6"/>
        <v>0.23679417122040072</v>
      </c>
    </row>
    <row r="49" spans="1:15" ht="24" customHeight="1" x14ac:dyDescent="0.3">
      <c r="A49" s="98" t="s">
        <v>69</v>
      </c>
      <c r="B49" s="74"/>
      <c r="C49" s="74"/>
      <c r="D49" s="74"/>
      <c r="E49" s="74"/>
      <c r="F49" s="74"/>
      <c r="G49" s="74"/>
      <c r="H49" s="74"/>
      <c r="I49" s="74"/>
      <c r="J49" s="6">
        <f t="shared" si="7"/>
        <v>0</v>
      </c>
      <c r="K49" s="38">
        <f t="shared" si="6"/>
        <v>0</v>
      </c>
    </row>
    <row r="50" spans="1:15" ht="24" customHeight="1" x14ac:dyDescent="0.3">
      <c r="A50" s="4" t="s">
        <v>5</v>
      </c>
      <c r="B50" s="5">
        <f>SUM(B42:B48)</f>
        <v>3500</v>
      </c>
      <c r="C50" s="5">
        <f>SUM(C42:C48)</f>
        <v>0</v>
      </c>
      <c r="D50" s="5">
        <f>SUM(D42:D48)</f>
        <v>3500</v>
      </c>
      <c r="E50" s="5">
        <f t="shared" ref="E50:J50" si="8">SUM(E42:E49)</f>
        <v>90000</v>
      </c>
      <c r="F50" s="5">
        <f t="shared" si="8"/>
        <v>80000</v>
      </c>
      <c r="G50" s="5">
        <f t="shared" si="8"/>
        <v>80000</v>
      </c>
      <c r="H50" s="5">
        <f t="shared" si="8"/>
        <v>17500</v>
      </c>
      <c r="I50" s="5">
        <f t="shared" si="8"/>
        <v>0</v>
      </c>
      <c r="J50" s="5">
        <f t="shared" si="8"/>
        <v>274500</v>
      </c>
      <c r="K50" s="38">
        <f t="shared" si="6"/>
        <v>1</v>
      </c>
      <c r="O50" s="31"/>
    </row>
    <row r="52" spans="1:15" ht="68.25" customHeight="1" x14ac:dyDescent="0.3">
      <c r="A52" s="22" t="s">
        <v>42</v>
      </c>
      <c r="B52" s="23" t="s">
        <v>37</v>
      </c>
      <c r="C52" s="11" t="s">
        <v>1</v>
      </c>
      <c r="D52" s="11" t="s">
        <v>0</v>
      </c>
      <c r="E52" s="11" t="s">
        <v>2</v>
      </c>
      <c r="F52" s="12" t="s">
        <v>3</v>
      </c>
      <c r="G52" s="10" t="s">
        <v>5</v>
      </c>
      <c r="I52" s="81" t="s">
        <v>38</v>
      </c>
      <c r="J52" s="82"/>
      <c r="K52" s="83"/>
    </row>
    <row r="53" spans="1:15" ht="47.25" customHeight="1" x14ac:dyDescent="0.3">
      <c r="A53" s="10" t="s">
        <v>4</v>
      </c>
      <c r="B53" s="63">
        <f>J42</f>
        <v>7000</v>
      </c>
      <c r="C53" s="62">
        <v>120000</v>
      </c>
      <c r="D53" s="62">
        <v>67500</v>
      </c>
      <c r="E53" s="62">
        <v>40000</v>
      </c>
      <c r="F53" s="62">
        <v>40000</v>
      </c>
      <c r="G53" s="6">
        <f>SUM(B53:F53)</f>
        <v>274500</v>
      </c>
      <c r="I53" s="9" t="s">
        <v>4</v>
      </c>
      <c r="J53" s="88">
        <v>5000</v>
      </c>
      <c r="K53" s="89"/>
    </row>
    <row r="54" spans="1:15" ht="47.25" customHeight="1" x14ac:dyDescent="0.3">
      <c r="A54" s="10" t="s">
        <v>6</v>
      </c>
      <c r="B54" s="15">
        <f>B53/$G$53</f>
        <v>2.5500910746812388E-2</v>
      </c>
      <c r="C54" s="15">
        <f t="shared" ref="C54:G54" si="9">C53/$G$53</f>
        <v>0.43715846994535518</v>
      </c>
      <c r="D54" s="15">
        <f t="shared" si="9"/>
        <v>0.24590163934426229</v>
      </c>
      <c r="E54" s="15">
        <f t="shared" si="9"/>
        <v>0.14571948998178508</v>
      </c>
      <c r="F54" s="15">
        <f t="shared" si="9"/>
        <v>0.14571948998178508</v>
      </c>
      <c r="G54" s="15">
        <f t="shared" si="9"/>
        <v>1</v>
      </c>
      <c r="I54" s="2" t="s">
        <v>6</v>
      </c>
      <c r="J54" s="90">
        <f>J53/G53</f>
        <v>1.8214936247723135E-2</v>
      </c>
      <c r="K54" s="91"/>
    </row>
    <row r="55" spans="1:15" ht="47.25" customHeight="1" x14ac:dyDescent="0.3">
      <c r="A55" s="70"/>
      <c r="B55" s="71"/>
      <c r="C55" s="71"/>
      <c r="D55" s="71"/>
      <c r="E55" s="71"/>
      <c r="F55" s="71"/>
      <c r="G55" s="71"/>
      <c r="I55" s="21"/>
      <c r="J55" s="71"/>
      <c r="K55" s="71"/>
    </row>
    <row r="56" spans="1:15" ht="57" customHeight="1" x14ac:dyDescent="0.3">
      <c r="A56" s="34" t="s">
        <v>58</v>
      </c>
      <c r="F56" s="31"/>
    </row>
    <row r="57" spans="1:15" x14ac:dyDescent="0.3">
      <c r="F57" s="31"/>
    </row>
    <row r="58" spans="1:15" ht="18" x14ac:dyDescent="0.35">
      <c r="A58" s="18"/>
      <c r="D58" s="10" t="s">
        <v>24</v>
      </c>
    </row>
    <row r="59" spans="1:15" ht="46.5" customHeight="1" x14ac:dyDescent="0.3">
      <c r="A59" s="79" t="s">
        <v>71</v>
      </c>
      <c r="B59" s="80"/>
      <c r="C59" s="80"/>
      <c r="D59" s="66" t="s">
        <v>25</v>
      </c>
    </row>
    <row r="60" spans="1:15" ht="53.25" customHeight="1" x14ac:dyDescent="0.3">
      <c r="A60" s="79" t="s">
        <v>72</v>
      </c>
      <c r="B60" s="80"/>
      <c r="C60" s="80"/>
      <c r="D60" s="67" t="s">
        <v>40</v>
      </c>
    </row>
    <row r="61" spans="1:15" x14ac:dyDescent="0.3">
      <c r="A61" s="19"/>
      <c r="B61" s="20"/>
    </row>
    <row r="62" spans="1:15" ht="30" customHeight="1" x14ac:dyDescent="0.3">
      <c r="A62" s="1"/>
      <c r="B62" s="84" t="s">
        <v>26</v>
      </c>
      <c r="C62" s="85"/>
      <c r="D62" s="85"/>
      <c r="E62" s="85"/>
      <c r="F62" s="85"/>
      <c r="G62" s="85"/>
      <c r="H62" s="85"/>
      <c r="I62" s="86"/>
      <c r="J62" s="9" t="s">
        <v>4</v>
      </c>
      <c r="K62" s="2" t="s">
        <v>6</v>
      </c>
    </row>
    <row r="63" spans="1:15" ht="37.5" customHeight="1" x14ac:dyDescent="0.3">
      <c r="A63" s="7" t="s">
        <v>27</v>
      </c>
      <c r="B63" s="8">
        <v>2022</v>
      </c>
      <c r="C63" s="8">
        <v>2023</v>
      </c>
      <c r="D63" s="8">
        <v>2024</v>
      </c>
      <c r="E63" s="8">
        <v>2025</v>
      </c>
      <c r="F63" s="8">
        <v>2026</v>
      </c>
      <c r="G63" s="8">
        <v>2027</v>
      </c>
      <c r="H63" s="8">
        <v>2028</v>
      </c>
      <c r="I63" s="8">
        <v>2029</v>
      </c>
      <c r="J63" s="87" t="s">
        <v>36</v>
      </c>
      <c r="K63" s="87"/>
    </row>
    <row r="64" spans="1:15" ht="24" customHeight="1" x14ac:dyDescent="0.3">
      <c r="A64" s="32" t="s">
        <v>29</v>
      </c>
      <c r="B64" s="61"/>
      <c r="C64" s="61"/>
      <c r="D64" s="61"/>
      <c r="E64" s="61"/>
      <c r="F64" s="13"/>
      <c r="G64" s="13"/>
      <c r="H64" s="13"/>
      <c r="I64" s="13"/>
      <c r="J64" s="16">
        <f>SUM(B64:I64)</f>
        <v>0</v>
      </c>
      <c r="K64" s="38">
        <f t="shared" ref="K64:K72" si="10">J64/$J$72</f>
        <v>0</v>
      </c>
    </row>
    <row r="65" spans="1:15" ht="24" customHeight="1" x14ac:dyDescent="0.3">
      <c r="A65" s="26" t="s">
        <v>30</v>
      </c>
      <c r="B65" s="61"/>
      <c r="C65" s="62"/>
      <c r="D65" s="62"/>
      <c r="E65" s="62">
        <v>10000</v>
      </c>
      <c r="F65" s="62">
        <v>15000</v>
      </c>
      <c r="G65" s="62">
        <v>20000</v>
      </c>
      <c r="H65" s="62">
        <v>7500</v>
      </c>
      <c r="I65" s="14"/>
      <c r="J65" s="16">
        <f>SUM(B65:I65)</f>
        <v>52500</v>
      </c>
      <c r="K65" s="38">
        <f t="shared" si="10"/>
        <v>0.46718576195773082</v>
      </c>
    </row>
    <row r="66" spans="1:15" ht="24" customHeight="1" x14ac:dyDescent="0.3">
      <c r="A66" s="26" t="s">
        <v>31</v>
      </c>
      <c r="B66" s="61"/>
      <c r="C66" s="61"/>
      <c r="D66" s="61"/>
      <c r="E66" s="61">
        <f>ROUND(E65*0.15,2)</f>
        <v>1500</v>
      </c>
      <c r="F66" s="61">
        <f t="shared" ref="F66:H66" si="11">ROUND(F65*0.15,2)</f>
        <v>2250</v>
      </c>
      <c r="G66" s="61">
        <f t="shared" si="11"/>
        <v>3000</v>
      </c>
      <c r="H66" s="61">
        <f t="shared" si="11"/>
        <v>1125</v>
      </c>
      <c r="I66" s="13"/>
      <c r="J66" s="6">
        <f t="shared" ref="J66:J69" si="12">SUM(B66:I66)</f>
        <v>7875</v>
      </c>
      <c r="K66" s="38">
        <f t="shared" si="10"/>
        <v>7.0077864293659628E-2</v>
      </c>
    </row>
    <row r="67" spans="1:15" ht="24" customHeight="1" x14ac:dyDescent="0.3">
      <c r="A67" s="100" t="s">
        <v>32</v>
      </c>
      <c r="B67" s="68"/>
      <c r="C67" s="68"/>
      <c r="D67" s="68"/>
      <c r="E67" s="68"/>
      <c r="F67" s="68"/>
      <c r="G67" s="68"/>
      <c r="H67" s="68"/>
      <c r="I67" s="73"/>
      <c r="J67" s="6">
        <f t="shared" si="12"/>
        <v>0</v>
      </c>
      <c r="K67" s="38">
        <f t="shared" si="10"/>
        <v>0</v>
      </c>
    </row>
    <row r="68" spans="1:15" ht="24" customHeight="1" x14ac:dyDescent="0.3">
      <c r="A68" s="26" t="s">
        <v>33</v>
      </c>
      <c r="B68" s="61"/>
      <c r="C68" s="62"/>
      <c r="D68" s="62"/>
      <c r="E68" s="62">
        <v>2000</v>
      </c>
      <c r="F68" s="62">
        <v>10000</v>
      </c>
      <c r="G68" s="62">
        <v>10000</v>
      </c>
      <c r="H68" s="62">
        <v>10000</v>
      </c>
      <c r="I68" s="14"/>
      <c r="J68" s="6">
        <f t="shared" si="12"/>
        <v>32000</v>
      </c>
      <c r="K68" s="38">
        <f t="shared" si="10"/>
        <v>0.28476084538375973</v>
      </c>
    </row>
    <row r="69" spans="1:15" ht="24" customHeight="1" x14ac:dyDescent="0.3">
      <c r="A69" s="26" t="s">
        <v>34</v>
      </c>
      <c r="B69" s="61"/>
      <c r="C69" s="62"/>
      <c r="D69" s="62"/>
      <c r="E69" s="62">
        <v>5000</v>
      </c>
      <c r="F69" s="62">
        <v>5000</v>
      </c>
      <c r="G69" s="62">
        <v>5000</v>
      </c>
      <c r="H69" s="62">
        <v>5000</v>
      </c>
      <c r="I69" s="14"/>
      <c r="J69" s="6">
        <f t="shared" si="12"/>
        <v>20000</v>
      </c>
      <c r="K69" s="38">
        <f t="shared" si="10"/>
        <v>0.17797552836484984</v>
      </c>
    </row>
    <row r="70" spans="1:15" ht="24" customHeight="1" x14ac:dyDescent="0.3">
      <c r="A70" s="26" t="s">
        <v>35</v>
      </c>
      <c r="B70" s="13"/>
      <c r="C70" s="14"/>
      <c r="D70" s="14"/>
      <c r="E70" s="14"/>
      <c r="F70" s="14"/>
      <c r="G70" s="14"/>
      <c r="H70" s="14"/>
      <c r="I70" s="14"/>
      <c r="J70" s="6">
        <f>SUM(B70:I70)</f>
        <v>0</v>
      </c>
      <c r="K70" s="38">
        <f t="shared" si="10"/>
        <v>0</v>
      </c>
    </row>
    <row r="71" spans="1:15" ht="24" customHeight="1" x14ac:dyDescent="0.3">
      <c r="A71" s="98" t="s">
        <v>69</v>
      </c>
      <c r="B71" s="13"/>
      <c r="C71" s="13"/>
      <c r="D71" s="13"/>
      <c r="E71" s="13"/>
      <c r="F71" s="13"/>
      <c r="G71" s="13"/>
      <c r="H71" s="13"/>
      <c r="I71" s="13"/>
      <c r="J71" s="6">
        <f t="shared" ref="J71" si="13">SUM(B71:I71)</f>
        <v>0</v>
      </c>
      <c r="K71" s="38">
        <f t="shared" si="10"/>
        <v>0</v>
      </c>
    </row>
    <row r="72" spans="1:15" ht="24" customHeight="1" x14ac:dyDescent="0.3">
      <c r="A72" s="4" t="s">
        <v>5</v>
      </c>
      <c r="B72" s="5">
        <f>SUM(B64:B70)</f>
        <v>0</v>
      </c>
      <c r="C72" s="5">
        <f>SUM(C64:C70)</f>
        <v>0</v>
      </c>
      <c r="D72" s="5">
        <f>SUM(D64:D70)</f>
        <v>0</v>
      </c>
      <c r="E72" s="5">
        <f t="shared" ref="E72:J72" si="14">SUM(E64:E69)</f>
        <v>18500</v>
      </c>
      <c r="F72" s="5">
        <f t="shared" si="14"/>
        <v>32250</v>
      </c>
      <c r="G72" s="5">
        <f t="shared" si="14"/>
        <v>38000</v>
      </c>
      <c r="H72" s="5">
        <f t="shared" si="14"/>
        <v>23625</v>
      </c>
      <c r="I72" s="5">
        <f t="shared" si="14"/>
        <v>0</v>
      </c>
      <c r="J72" s="5">
        <f t="shared" si="14"/>
        <v>112375</v>
      </c>
      <c r="K72" s="38">
        <f t="shared" si="10"/>
        <v>1</v>
      </c>
      <c r="O72" s="31"/>
    </row>
    <row r="74" spans="1:15" ht="68.25" customHeight="1" x14ac:dyDescent="0.3">
      <c r="A74" s="22" t="s">
        <v>42</v>
      </c>
      <c r="B74" s="23" t="s">
        <v>37</v>
      </c>
      <c r="C74" s="11" t="s">
        <v>1</v>
      </c>
      <c r="D74" s="11" t="s">
        <v>0</v>
      </c>
      <c r="E74" s="11" t="s">
        <v>2</v>
      </c>
      <c r="F74" s="12" t="s">
        <v>3</v>
      </c>
      <c r="G74" s="10" t="s">
        <v>5</v>
      </c>
      <c r="I74" s="81" t="s">
        <v>38</v>
      </c>
      <c r="J74" s="82"/>
      <c r="K74" s="83"/>
    </row>
    <row r="75" spans="1:15" ht="47.25" customHeight="1" x14ac:dyDescent="0.3">
      <c r="A75" s="10" t="s">
        <v>4</v>
      </c>
      <c r="B75" s="63">
        <f>J64</f>
        <v>0</v>
      </c>
      <c r="C75" s="62">
        <v>30000</v>
      </c>
      <c r="D75" s="62">
        <v>35000</v>
      </c>
      <c r="E75" s="62">
        <v>32795</v>
      </c>
      <c r="F75" s="62">
        <v>14580</v>
      </c>
      <c r="G75" s="6">
        <f>SUM(B75:F75)</f>
        <v>112375</v>
      </c>
      <c r="I75" s="9" t="s">
        <v>4</v>
      </c>
      <c r="J75" s="88">
        <v>5000</v>
      </c>
      <c r="K75" s="89"/>
    </row>
    <row r="76" spans="1:15" ht="47.25" customHeight="1" x14ac:dyDescent="0.3">
      <c r="A76" s="10" t="s">
        <v>6</v>
      </c>
      <c r="B76" s="15">
        <f>B75/$G$75</f>
        <v>0</v>
      </c>
      <c r="C76" s="15">
        <f t="shared" ref="C76:G76" si="15">C75/$G$75</f>
        <v>0.26696329254727474</v>
      </c>
      <c r="D76" s="15">
        <f t="shared" si="15"/>
        <v>0.31145717463848721</v>
      </c>
      <c r="E76" s="15">
        <f t="shared" si="15"/>
        <v>0.29183537263626252</v>
      </c>
      <c r="F76" s="15">
        <f t="shared" si="15"/>
        <v>0.12974416017797552</v>
      </c>
      <c r="G76" s="15">
        <f t="shared" si="15"/>
        <v>1</v>
      </c>
      <c r="I76" s="2" t="s">
        <v>6</v>
      </c>
      <c r="J76" s="90">
        <f>J75/G75</f>
        <v>4.449388209121246E-2</v>
      </c>
      <c r="K76" s="91"/>
    </row>
    <row r="77" spans="1:15" ht="47.25" customHeight="1" x14ac:dyDescent="0.3">
      <c r="A77" s="70"/>
      <c r="B77" s="71"/>
      <c r="C77" s="71"/>
      <c r="D77" s="71"/>
      <c r="E77" s="71"/>
      <c r="F77" s="71"/>
      <c r="G77" s="71"/>
      <c r="I77" s="21"/>
      <c r="J77" s="71"/>
      <c r="K77" s="71"/>
    </row>
    <row r="78" spans="1:15" ht="51.75" customHeight="1" x14ac:dyDescent="0.3">
      <c r="A78" s="36" t="s">
        <v>41</v>
      </c>
      <c r="F78" s="31"/>
    </row>
    <row r="79" spans="1:15" x14ac:dyDescent="0.3">
      <c r="F79" s="31"/>
    </row>
    <row r="80" spans="1:15" ht="45.75" customHeight="1" x14ac:dyDescent="0.3">
      <c r="A80" s="1"/>
      <c r="B80" s="84" t="s">
        <v>26</v>
      </c>
      <c r="C80" s="85"/>
      <c r="D80" s="85"/>
      <c r="E80" s="85"/>
      <c r="F80" s="85"/>
      <c r="G80" s="85"/>
      <c r="H80" s="85"/>
      <c r="I80" s="86"/>
      <c r="J80" s="9" t="s">
        <v>4</v>
      </c>
      <c r="K80" s="2" t="s">
        <v>6</v>
      </c>
    </row>
    <row r="81" spans="1:19" ht="45.75" customHeight="1" x14ac:dyDescent="0.3">
      <c r="A81" s="7" t="s">
        <v>27</v>
      </c>
      <c r="B81" s="8">
        <v>2022</v>
      </c>
      <c r="C81" s="8">
        <v>2023</v>
      </c>
      <c r="D81" s="8">
        <v>2024</v>
      </c>
      <c r="E81" s="8">
        <v>2025</v>
      </c>
      <c r="F81" s="8">
        <v>2026</v>
      </c>
      <c r="G81" s="8">
        <v>2027</v>
      </c>
      <c r="H81" s="8">
        <v>2028</v>
      </c>
      <c r="I81" s="8">
        <v>2029</v>
      </c>
      <c r="J81" s="87" t="s">
        <v>36</v>
      </c>
      <c r="K81" s="87"/>
    </row>
    <row r="82" spans="1:19" ht="24" customHeight="1" x14ac:dyDescent="0.3">
      <c r="A82" s="32" t="s">
        <v>29</v>
      </c>
      <c r="B82" s="61">
        <f t="shared" ref="B82:I82" si="16">B17+B42+B64</f>
        <v>3500</v>
      </c>
      <c r="C82" s="61">
        <f t="shared" si="16"/>
        <v>2500</v>
      </c>
      <c r="D82" s="61">
        <f t="shared" si="16"/>
        <v>5000</v>
      </c>
      <c r="E82" s="61">
        <f t="shared" si="16"/>
        <v>1500</v>
      </c>
      <c r="F82" s="61">
        <f t="shared" si="16"/>
        <v>0</v>
      </c>
      <c r="G82" s="61">
        <f t="shared" si="16"/>
        <v>0</v>
      </c>
      <c r="H82" s="61">
        <f t="shared" si="16"/>
        <v>0</v>
      </c>
      <c r="I82" s="61">
        <f t="shared" si="16"/>
        <v>0</v>
      </c>
      <c r="J82" s="16">
        <f>SUM(B82:I82)</f>
        <v>12500</v>
      </c>
      <c r="K82" s="40">
        <f t="shared" ref="K82:K89" si="17">J82/$J$93</f>
        <v>1.8286215850491901E-2</v>
      </c>
    </row>
    <row r="83" spans="1:19" ht="24" customHeight="1" x14ac:dyDescent="0.3">
      <c r="A83" s="26" t="s">
        <v>30</v>
      </c>
      <c r="B83" s="61">
        <f t="shared" ref="B83:I83" si="18">B18++B43+B65</f>
        <v>0</v>
      </c>
      <c r="C83" s="61">
        <f t="shared" si="18"/>
        <v>0</v>
      </c>
      <c r="D83" s="61">
        <f t="shared" si="18"/>
        <v>0</v>
      </c>
      <c r="E83" s="61">
        <f t="shared" si="18"/>
        <v>80000</v>
      </c>
      <c r="F83" s="61">
        <f t="shared" si="18"/>
        <v>81000</v>
      </c>
      <c r="G83" s="61">
        <f t="shared" si="18"/>
        <v>99000</v>
      </c>
      <c r="H83" s="61">
        <f t="shared" si="18"/>
        <v>35000</v>
      </c>
      <c r="I83" s="61">
        <f t="shared" si="18"/>
        <v>0</v>
      </c>
      <c r="J83" s="16">
        <f t="shared" ref="J83:J92" si="19">SUM(B83:I83)</f>
        <v>295000</v>
      </c>
      <c r="K83" s="40">
        <f t="shared" si="17"/>
        <v>0.43155469407160885</v>
      </c>
    </row>
    <row r="84" spans="1:19" ht="24" customHeight="1" x14ac:dyDescent="0.3">
      <c r="A84" s="94" t="s">
        <v>67</v>
      </c>
      <c r="B84" s="101">
        <f t="shared" ref="B84:I84" si="20">B19+B43+B65</f>
        <v>0</v>
      </c>
      <c r="C84" s="101">
        <f t="shared" si="20"/>
        <v>0</v>
      </c>
      <c r="D84" s="101">
        <f t="shared" si="20"/>
        <v>0</v>
      </c>
      <c r="E84" s="101">
        <f t="shared" si="20"/>
        <v>65000</v>
      </c>
      <c r="F84" s="101">
        <f t="shared" si="20"/>
        <v>75000</v>
      </c>
      <c r="G84" s="101">
        <f t="shared" si="20"/>
        <v>85000</v>
      </c>
      <c r="H84" s="101">
        <f t="shared" si="20"/>
        <v>25000</v>
      </c>
      <c r="I84" s="101">
        <f t="shared" si="20"/>
        <v>0</v>
      </c>
      <c r="J84" s="76">
        <f t="shared" si="19"/>
        <v>250000</v>
      </c>
      <c r="K84" s="40">
        <f t="shared" si="17"/>
        <v>0.36572431700983798</v>
      </c>
      <c r="N84" s="31"/>
      <c r="O84" s="31"/>
      <c r="P84" s="31"/>
      <c r="Q84" s="31"/>
      <c r="R84" s="31"/>
      <c r="S84" s="31"/>
    </row>
    <row r="85" spans="1:19" ht="24" customHeight="1" x14ac:dyDescent="0.3">
      <c r="A85" s="94" t="s">
        <v>68</v>
      </c>
      <c r="B85" s="101">
        <f t="shared" ref="B85:I85" si="21">B20</f>
        <v>0</v>
      </c>
      <c r="C85" s="101">
        <f t="shared" si="21"/>
        <v>0</v>
      </c>
      <c r="D85" s="101">
        <f t="shared" si="21"/>
        <v>0</v>
      </c>
      <c r="E85" s="101">
        <f t="shared" si="21"/>
        <v>10000</v>
      </c>
      <c r="F85" s="101">
        <f t="shared" si="21"/>
        <v>2000</v>
      </c>
      <c r="G85" s="101">
        <f t="shared" si="21"/>
        <v>10000</v>
      </c>
      <c r="H85" s="101">
        <f t="shared" si="21"/>
        <v>5000</v>
      </c>
      <c r="I85" s="101">
        <f t="shared" si="21"/>
        <v>0</v>
      </c>
      <c r="J85" s="76">
        <f t="shared" si="19"/>
        <v>27000</v>
      </c>
      <c r="K85" s="40">
        <f t="shared" si="17"/>
        <v>3.9498226237062499E-2</v>
      </c>
    </row>
    <row r="86" spans="1:19" ht="24" customHeight="1" x14ac:dyDescent="0.3">
      <c r="A86" s="94" t="s">
        <v>70</v>
      </c>
      <c r="B86" s="101">
        <f>B18</f>
        <v>0</v>
      </c>
      <c r="C86" s="101">
        <f>C18</f>
        <v>0</v>
      </c>
      <c r="D86" s="101">
        <f>D18</f>
        <v>0</v>
      </c>
      <c r="E86" s="101">
        <f>E21</f>
        <v>5000</v>
      </c>
      <c r="F86" s="101">
        <f>F21</f>
        <v>4000</v>
      </c>
      <c r="G86" s="101">
        <f>G21</f>
        <v>4000</v>
      </c>
      <c r="H86" s="101">
        <f>H21</f>
        <v>5000</v>
      </c>
      <c r="I86" s="101">
        <f>I18</f>
        <v>0</v>
      </c>
      <c r="J86" s="76">
        <f>SUM(B86:I86)</f>
        <v>18000</v>
      </c>
      <c r="K86" s="40"/>
    </row>
    <row r="87" spans="1:19" ht="24" customHeight="1" x14ac:dyDescent="0.3">
      <c r="A87" s="26" t="s">
        <v>31</v>
      </c>
      <c r="B87" s="61">
        <f t="shared" ref="B87:I92" si="22">B22+B44+B66</f>
        <v>0</v>
      </c>
      <c r="C87" s="61">
        <f t="shared" si="22"/>
        <v>0</v>
      </c>
      <c r="D87" s="61">
        <f t="shared" si="22"/>
        <v>0</v>
      </c>
      <c r="E87" s="61">
        <f t="shared" si="22"/>
        <v>4500</v>
      </c>
      <c r="F87" s="61">
        <f t="shared" si="22"/>
        <v>5250</v>
      </c>
      <c r="G87" s="61">
        <f t="shared" si="22"/>
        <v>6750</v>
      </c>
      <c r="H87" s="61">
        <f t="shared" si="22"/>
        <v>2625</v>
      </c>
      <c r="I87" s="61">
        <f t="shared" si="22"/>
        <v>0</v>
      </c>
      <c r="J87" s="16">
        <f t="shared" si="19"/>
        <v>19125</v>
      </c>
      <c r="K87" s="40">
        <f t="shared" si="17"/>
        <v>2.7977910251252607E-2</v>
      </c>
    </row>
    <row r="88" spans="1:19" ht="24" customHeight="1" x14ac:dyDescent="0.3">
      <c r="A88" s="37" t="s">
        <v>32</v>
      </c>
      <c r="B88" s="61">
        <f t="shared" si="22"/>
        <v>0</v>
      </c>
      <c r="C88" s="61">
        <f t="shared" si="22"/>
        <v>0</v>
      </c>
      <c r="D88" s="61">
        <f t="shared" si="22"/>
        <v>0</v>
      </c>
      <c r="E88" s="61">
        <f t="shared" si="22"/>
        <v>3750</v>
      </c>
      <c r="F88" s="61">
        <f t="shared" si="22"/>
        <v>3600</v>
      </c>
      <c r="G88" s="61">
        <f t="shared" si="22"/>
        <v>4350</v>
      </c>
      <c r="H88" s="61">
        <f t="shared" si="22"/>
        <v>2250</v>
      </c>
      <c r="I88" s="61">
        <f t="shared" si="22"/>
        <v>0</v>
      </c>
      <c r="J88" s="16">
        <f t="shared" si="19"/>
        <v>13950</v>
      </c>
      <c r="K88" s="40">
        <f t="shared" si="17"/>
        <v>2.040741688914896E-2</v>
      </c>
    </row>
    <row r="89" spans="1:19" ht="24" customHeight="1" x14ac:dyDescent="0.3">
      <c r="A89" s="26" t="s">
        <v>33</v>
      </c>
      <c r="B89" s="61">
        <f t="shared" si="22"/>
        <v>0</v>
      </c>
      <c r="C89" s="61">
        <f t="shared" si="22"/>
        <v>0</v>
      </c>
      <c r="D89" s="61">
        <f t="shared" si="22"/>
        <v>0</v>
      </c>
      <c r="E89" s="61">
        <f t="shared" si="22"/>
        <v>62000</v>
      </c>
      <c r="F89" s="61">
        <f t="shared" si="22"/>
        <v>50000</v>
      </c>
      <c r="G89" s="61">
        <f t="shared" si="22"/>
        <v>44000</v>
      </c>
      <c r="H89" s="61">
        <f t="shared" si="22"/>
        <v>45000</v>
      </c>
      <c r="I89" s="61">
        <f t="shared" si="22"/>
        <v>0</v>
      </c>
      <c r="J89" s="16">
        <f t="shared" si="19"/>
        <v>201000</v>
      </c>
      <c r="K89" s="40">
        <f t="shared" si="17"/>
        <v>0.29404235087590974</v>
      </c>
    </row>
    <row r="90" spans="1:19" ht="24" customHeight="1" x14ac:dyDescent="0.3">
      <c r="A90" s="26" t="s">
        <v>34</v>
      </c>
      <c r="B90" s="61">
        <f t="shared" si="22"/>
        <v>0</v>
      </c>
      <c r="C90" s="61">
        <f t="shared" si="22"/>
        <v>0</v>
      </c>
      <c r="D90" s="61">
        <f t="shared" si="22"/>
        <v>0</v>
      </c>
      <c r="E90" s="61">
        <f t="shared" si="22"/>
        <v>15000</v>
      </c>
      <c r="F90" s="61">
        <f t="shared" si="22"/>
        <v>20000</v>
      </c>
      <c r="G90" s="61">
        <f t="shared" si="22"/>
        <v>17000</v>
      </c>
      <c r="H90" s="61">
        <f t="shared" si="22"/>
        <v>15000</v>
      </c>
      <c r="I90" s="61">
        <f t="shared" si="22"/>
        <v>0</v>
      </c>
      <c r="J90" s="16">
        <f t="shared" si="19"/>
        <v>67000</v>
      </c>
      <c r="K90" s="40">
        <f>J90/$J$93</f>
        <v>9.8014116958636585E-2</v>
      </c>
    </row>
    <row r="91" spans="1:19" ht="24" customHeight="1" x14ac:dyDescent="0.3">
      <c r="A91" s="26" t="s">
        <v>35</v>
      </c>
      <c r="B91" s="61">
        <f t="shared" si="22"/>
        <v>0</v>
      </c>
      <c r="C91" s="61">
        <f t="shared" si="22"/>
        <v>0</v>
      </c>
      <c r="D91" s="61">
        <f t="shared" si="22"/>
        <v>0</v>
      </c>
      <c r="E91" s="61">
        <f t="shared" si="22"/>
        <v>10000</v>
      </c>
      <c r="F91" s="61">
        <f t="shared" si="22"/>
        <v>20000</v>
      </c>
      <c r="G91" s="61">
        <f t="shared" si="22"/>
        <v>30000</v>
      </c>
      <c r="H91" s="61">
        <f t="shared" si="22"/>
        <v>5000</v>
      </c>
      <c r="I91" s="61">
        <f t="shared" si="22"/>
        <v>0</v>
      </c>
      <c r="J91" s="16">
        <f t="shared" si="19"/>
        <v>65000</v>
      </c>
      <c r="K91" s="40">
        <f>J91/$J$93</f>
        <v>9.508832242255788E-2</v>
      </c>
    </row>
    <row r="92" spans="1:19" ht="24" customHeight="1" x14ac:dyDescent="0.3">
      <c r="A92" s="98" t="s">
        <v>69</v>
      </c>
      <c r="B92" s="61">
        <f t="shared" si="22"/>
        <v>0</v>
      </c>
      <c r="C92" s="61">
        <f t="shared" si="22"/>
        <v>0</v>
      </c>
      <c r="D92" s="61">
        <f t="shared" si="22"/>
        <v>0</v>
      </c>
      <c r="E92" s="61">
        <f t="shared" si="22"/>
        <v>5000</v>
      </c>
      <c r="F92" s="61">
        <f t="shared" si="22"/>
        <v>5000</v>
      </c>
      <c r="G92" s="61">
        <f t="shared" si="22"/>
        <v>0</v>
      </c>
      <c r="H92" s="61">
        <f t="shared" si="22"/>
        <v>0</v>
      </c>
      <c r="I92" s="61">
        <f t="shared" si="22"/>
        <v>0</v>
      </c>
      <c r="J92" s="16">
        <f t="shared" si="19"/>
        <v>10000</v>
      </c>
      <c r="K92" s="40">
        <f>J92/$J$93</f>
        <v>1.462897268039352E-2</v>
      </c>
    </row>
    <row r="93" spans="1:19" ht="24" customHeight="1" x14ac:dyDescent="0.3">
      <c r="A93" s="4" t="s">
        <v>5</v>
      </c>
      <c r="B93" s="5">
        <f t="shared" ref="B93" si="23">B82+B83+B87+B88+B89+B90+B91+B92</f>
        <v>3500</v>
      </c>
      <c r="C93" s="5">
        <f t="shared" ref="C93" si="24">C82+C83+C87+C88+C89+C90+C91+C92</f>
        <v>2500</v>
      </c>
      <c r="D93" s="5">
        <f t="shared" ref="D93" si="25">D82+D83+D87+D88+D89+D90+D91+D92</f>
        <v>5000</v>
      </c>
      <c r="E93" s="5">
        <f>E82+E83+E87+E88+E89+E90+E91+E92</f>
        <v>181750</v>
      </c>
      <c r="F93" s="5">
        <f t="shared" ref="F93:J93" si="26">F82+F83+F87+F88+F89+F90+F91+F92</f>
        <v>184850</v>
      </c>
      <c r="G93" s="5">
        <f t="shared" si="26"/>
        <v>201100</v>
      </c>
      <c r="H93" s="5">
        <f t="shared" si="26"/>
        <v>104875</v>
      </c>
      <c r="I93" s="5">
        <f t="shared" si="26"/>
        <v>0</v>
      </c>
      <c r="J93" s="5">
        <f t="shared" si="26"/>
        <v>683575</v>
      </c>
      <c r="K93" s="40">
        <f>J93/$J$93</f>
        <v>1</v>
      </c>
    </row>
    <row r="95" spans="1:19" ht="75.75" customHeight="1" x14ac:dyDescent="0.3">
      <c r="A95" s="22" t="s">
        <v>42</v>
      </c>
      <c r="B95" s="39" t="s">
        <v>37</v>
      </c>
      <c r="C95" s="11" t="s">
        <v>1</v>
      </c>
      <c r="D95" s="11" t="s">
        <v>0</v>
      </c>
      <c r="E95" s="11" t="s">
        <v>2</v>
      </c>
      <c r="F95" s="12" t="s">
        <v>3</v>
      </c>
      <c r="G95" s="10" t="s">
        <v>5</v>
      </c>
      <c r="I95" s="81" t="s">
        <v>38</v>
      </c>
      <c r="J95" s="82"/>
      <c r="K95" s="83"/>
    </row>
    <row r="96" spans="1:19" ht="37.5" customHeight="1" x14ac:dyDescent="0.3">
      <c r="A96" s="10" t="s">
        <v>4</v>
      </c>
      <c r="B96" s="14">
        <f>B31+B53+B75</f>
        <v>12500</v>
      </c>
      <c r="C96" s="14">
        <f>C31+C53+C75</f>
        <v>207000</v>
      </c>
      <c r="D96" s="14">
        <f>D31+D53+D75</f>
        <v>202500</v>
      </c>
      <c r="E96" s="14">
        <f>E31+E53+E75</f>
        <v>172795</v>
      </c>
      <c r="F96" s="14">
        <f>F31+F53+F75</f>
        <v>88780</v>
      </c>
      <c r="G96" s="6">
        <f>SUM(B96:F96)</f>
        <v>683575</v>
      </c>
      <c r="I96" s="9" t="s">
        <v>4</v>
      </c>
      <c r="J96" s="92">
        <f>J31+J53+J75</f>
        <v>15000</v>
      </c>
      <c r="K96" s="93"/>
    </row>
    <row r="97" spans="1:11" ht="30" customHeight="1" x14ac:dyDescent="0.3">
      <c r="A97" s="10" t="s">
        <v>6</v>
      </c>
      <c r="B97" s="15">
        <f>B96/$G$96</f>
        <v>1.8286215850491901E-2</v>
      </c>
      <c r="C97" s="15">
        <f t="shared" ref="C97:G97" si="27">C96/$G$96</f>
        <v>0.30281973448414584</v>
      </c>
      <c r="D97" s="15">
        <f t="shared" si="27"/>
        <v>0.29623669677796877</v>
      </c>
      <c r="E97" s="15">
        <f t="shared" si="27"/>
        <v>0.25278133343085984</v>
      </c>
      <c r="F97" s="15">
        <f t="shared" si="27"/>
        <v>0.12987601945653365</v>
      </c>
      <c r="G97" s="15">
        <f t="shared" si="27"/>
        <v>1</v>
      </c>
      <c r="I97" s="2" t="s">
        <v>6</v>
      </c>
      <c r="J97" s="90">
        <f>J96/G96</f>
        <v>2.1943459020590278E-2</v>
      </c>
      <c r="K97" s="91"/>
    </row>
    <row r="105" spans="1:11" x14ac:dyDescent="0.3">
      <c r="A105" s="19"/>
      <c r="B105" s="20"/>
    </row>
  </sheetData>
  <mergeCells count="27">
    <mergeCell ref="J97:K97"/>
    <mergeCell ref="J53:K53"/>
    <mergeCell ref="J54:K54"/>
    <mergeCell ref="B80:I80"/>
    <mergeCell ref="J81:K81"/>
    <mergeCell ref="I95:K95"/>
    <mergeCell ref="J96:K96"/>
    <mergeCell ref="I74:K74"/>
    <mergeCell ref="J75:K75"/>
    <mergeCell ref="J76:K76"/>
    <mergeCell ref="B62:I62"/>
    <mergeCell ref="J63:K63"/>
    <mergeCell ref="A2:K2"/>
    <mergeCell ref="A59:C59"/>
    <mergeCell ref="A60:C60"/>
    <mergeCell ref="I52:K52"/>
    <mergeCell ref="A12:C12"/>
    <mergeCell ref="A13:C13"/>
    <mergeCell ref="B15:I15"/>
    <mergeCell ref="J16:K16"/>
    <mergeCell ref="I30:K30"/>
    <mergeCell ref="J31:K31"/>
    <mergeCell ref="J32:K32"/>
    <mergeCell ref="A37:C37"/>
    <mergeCell ref="A38:C38"/>
    <mergeCell ref="B40:I40"/>
    <mergeCell ref="J41:K41"/>
  </mergeCells>
  <pageMargins left="0.7" right="0.7" top="0.75" bottom="0.75" header="0.3" footer="0.3"/>
  <pageSetup paperSize="9" scale="53" orientation="landscape" horizontalDpi="4294967295" verticalDpi="4294967295" r:id="rId1"/>
  <headerFooter>
    <oddHeader>&amp;L&amp;G</oddHeader>
  </headerFooter>
  <rowBreaks count="3" manualBreakCount="3">
    <brk id="33" max="16383" man="1"/>
    <brk id="55" max="10" man="1"/>
    <brk id="77" max="16383" man="1"/>
  </row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0716-266F-4D46-BE9D-FC7C71AC1167}">
  <sheetPr>
    <tabColor theme="4"/>
  </sheetPr>
  <dimension ref="A2:W16"/>
  <sheetViews>
    <sheetView tabSelected="1" zoomScale="70" zoomScaleNormal="70" workbookViewId="0">
      <selection activeCell="I16" sqref="I16"/>
    </sheetView>
  </sheetViews>
  <sheetFormatPr baseColWidth="10" defaultRowHeight="14.4" x14ac:dyDescent="0.3"/>
  <cols>
    <col min="1" max="1" width="23.6640625" customWidth="1"/>
    <col min="2" max="2" width="33" customWidth="1"/>
    <col min="5" max="5" width="11.44140625" style="28"/>
    <col min="8" max="8" width="20.6640625" customWidth="1"/>
    <col min="9" max="9" width="15.5546875" customWidth="1"/>
    <col min="10" max="10" width="16.5546875" customWidth="1"/>
    <col min="11" max="11" width="14.5546875" customWidth="1"/>
    <col min="12" max="12" width="16.88671875" customWidth="1"/>
    <col min="13" max="13" width="17.5546875" customWidth="1"/>
    <col min="14" max="15" width="19.33203125" customWidth="1"/>
    <col min="16" max="16" width="18.33203125" customWidth="1"/>
    <col min="17" max="17" width="20.6640625" customWidth="1"/>
    <col min="18" max="18" width="16.5546875" customWidth="1"/>
    <col min="19" max="19" width="14.88671875" customWidth="1"/>
    <col min="20" max="20" width="15.6640625" customWidth="1"/>
    <col min="21" max="21" width="10.6640625" customWidth="1"/>
  </cols>
  <sheetData>
    <row r="2" spans="1:23" ht="36" customHeight="1" x14ac:dyDescent="0.3">
      <c r="A2" s="78" t="s">
        <v>56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4" spans="1:23" ht="18" x14ac:dyDescent="0.35">
      <c r="A4" s="69" t="s">
        <v>57</v>
      </c>
    </row>
    <row r="6" spans="1:23" ht="118.95" customHeight="1" x14ac:dyDescent="0.3">
      <c r="A6" s="48" t="s">
        <v>43</v>
      </c>
      <c r="B6" s="48" t="s">
        <v>44</v>
      </c>
      <c r="C6" s="48" t="s">
        <v>46</v>
      </c>
      <c r="D6" s="48" t="s">
        <v>47</v>
      </c>
      <c r="E6" s="49" t="s">
        <v>48</v>
      </c>
      <c r="F6" s="48" t="s">
        <v>49</v>
      </c>
      <c r="G6" s="48" t="s">
        <v>50</v>
      </c>
      <c r="H6" s="48" t="s">
        <v>55</v>
      </c>
      <c r="I6" s="48" t="s">
        <v>51</v>
      </c>
      <c r="J6" s="48" t="s">
        <v>52</v>
      </c>
      <c r="K6" s="50" t="s">
        <v>53</v>
      </c>
      <c r="L6" s="48" t="s">
        <v>54</v>
      </c>
      <c r="M6" s="48" t="s">
        <v>59</v>
      </c>
      <c r="N6" s="48" t="s">
        <v>60</v>
      </c>
      <c r="O6" s="49" t="s">
        <v>65</v>
      </c>
      <c r="P6" s="49" t="s">
        <v>66</v>
      </c>
      <c r="Q6" s="48" t="s">
        <v>61</v>
      </c>
      <c r="R6" s="48" t="s">
        <v>62</v>
      </c>
      <c r="S6" s="48" t="s">
        <v>63</v>
      </c>
      <c r="T6" s="48" t="s">
        <v>64</v>
      </c>
      <c r="V6" s="24"/>
      <c r="W6" s="24"/>
    </row>
    <row r="7" spans="1:23" s="21" customFormat="1" ht="43.5" customHeight="1" x14ac:dyDescent="0.3">
      <c r="A7" s="2" t="s">
        <v>7</v>
      </c>
      <c r="B7" s="2"/>
      <c r="C7" s="2" t="s">
        <v>11</v>
      </c>
      <c r="D7" s="2" t="s">
        <v>12</v>
      </c>
      <c r="E7" s="41" t="s">
        <v>17</v>
      </c>
      <c r="F7" s="2" t="s">
        <v>15</v>
      </c>
      <c r="G7" s="2" t="s">
        <v>16</v>
      </c>
      <c r="H7" s="2" t="s">
        <v>40</v>
      </c>
      <c r="I7" s="42">
        <v>0.75</v>
      </c>
      <c r="J7" s="64">
        <f>PF_phase2_bénéficiaires_FR!J28</f>
        <v>296700</v>
      </c>
      <c r="K7" s="59">
        <f>I7*J7</f>
        <v>222525</v>
      </c>
      <c r="L7" s="59">
        <f>M7+N7</f>
        <v>74175</v>
      </c>
      <c r="M7" s="65">
        <f>J7-K7</f>
        <v>74175</v>
      </c>
      <c r="N7" s="65"/>
      <c r="O7" s="72">
        <f>60000</f>
        <v>60000</v>
      </c>
      <c r="P7" s="72">
        <f>(M7+N7)-O7</f>
        <v>14175</v>
      </c>
      <c r="Q7" s="60">
        <f>J7/$J$12</f>
        <v>0.4340416194272757</v>
      </c>
      <c r="R7" s="60">
        <f>(K7+O7+P7)/J7</f>
        <v>1</v>
      </c>
      <c r="S7" s="65">
        <v>5000</v>
      </c>
      <c r="T7" s="59">
        <f>J7+S7</f>
        <v>301700</v>
      </c>
    </row>
    <row r="8" spans="1:23" s="21" customFormat="1" ht="43.5" customHeight="1" x14ac:dyDescent="0.3">
      <c r="A8" s="2" t="s">
        <v>8</v>
      </c>
      <c r="B8" s="2"/>
      <c r="C8" s="2" t="s">
        <v>21</v>
      </c>
      <c r="D8" s="2" t="s">
        <v>13</v>
      </c>
      <c r="E8" s="41" t="s">
        <v>18</v>
      </c>
      <c r="F8" s="2" t="s">
        <v>15</v>
      </c>
      <c r="G8" s="2" t="s">
        <v>16</v>
      </c>
      <c r="H8" s="2" t="s">
        <v>40</v>
      </c>
      <c r="I8" s="42">
        <v>0.75</v>
      </c>
      <c r="J8" s="64">
        <f>PF_phase2_bénéficiaires_FR!J50</f>
        <v>274500</v>
      </c>
      <c r="K8" s="59">
        <f>I8*J8</f>
        <v>205875</v>
      </c>
      <c r="L8" s="59">
        <f t="shared" ref="L8:L9" si="0">M8+N8</f>
        <v>68625</v>
      </c>
      <c r="M8" s="65"/>
      <c r="N8" s="65">
        <f>J8-K8</f>
        <v>68625</v>
      </c>
      <c r="O8" s="72">
        <v>5000</v>
      </c>
      <c r="P8" s="72">
        <f t="shared" ref="P8:P9" si="1">(M8+N8)-O8</f>
        <v>63625</v>
      </c>
      <c r="Q8" s="60">
        <f>J8/$J$12</f>
        <v>0.40156530007680213</v>
      </c>
      <c r="R8" s="60">
        <f>(K8+M8+P8)/J8</f>
        <v>0.98178506375227692</v>
      </c>
      <c r="S8" s="65">
        <v>0</v>
      </c>
      <c r="T8" s="59">
        <f t="shared" ref="T8:T10" si="2">J8+S8</f>
        <v>274500</v>
      </c>
    </row>
    <row r="9" spans="1:23" s="21" customFormat="1" ht="43.5" customHeight="1" x14ac:dyDescent="0.3">
      <c r="A9" s="2" t="s">
        <v>9</v>
      </c>
      <c r="B9" s="2"/>
      <c r="C9" s="2" t="s">
        <v>21</v>
      </c>
      <c r="D9" s="2" t="s">
        <v>13</v>
      </c>
      <c r="E9" s="41" t="s">
        <v>19</v>
      </c>
      <c r="F9" s="2" t="s">
        <v>15</v>
      </c>
      <c r="G9" s="2" t="s">
        <v>16</v>
      </c>
      <c r="H9" s="2" t="s">
        <v>40</v>
      </c>
      <c r="I9" s="42">
        <v>0.75</v>
      </c>
      <c r="J9" s="64">
        <f>PF_phase2_bénéficiaires_FR!J72</f>
        <v>112375</v>
      </c>
      <c r="K9" s="59">
        <f>I9*J9</f>
        <v>84281.25</v>
      </c>
      <c r="L9" s="59">
        <f t="shared" si="0"/>
        <v>25137.5</v>
      </c>
      <c r="M9" s="65"/>
      <c r="N9" s="65">
        <v>25137.5</v>
      </c>
      <c r="O9" s="72">
        <f>N9</f>
        <v>25137.5</v>
      </c>
      <c r="P9" s="72">
        <f t="shared" si="1"/>
        <v>0</v>
      </c>
      <c r="Q9" s="60">
        <f>J9/$J$12</f>
        <v>0.16439308049592216</v>
      </c>
      <c r="R9" s="60">
        <f>(K9+M9+P9)/J9</f>
        <v>0.75</v>
      </c>
      <c r="S9" s="65">
        <v>0</v>
      </c>
      <c r="T9" s="59">
        <f t="shared" si="2"/>
        <v>112375</v>
      </c>
    </row>
    <row r="10" spans="1:23" s="21" customFormat="1" ht="27.75" customHeight="1" x14ac:dyDescent="0.3">
      <c r="A10" s="10" t="s">
        <v>10</v>
      </c>
      <c r="B10" s="10"/>
      <c r="C10" s="3" t="s">
        <v>45</v>
      </c>
      <c r="D10" s="2" t="s">
        <v>14</v>
      </c>
      <c r="E10" s="41" t="s">
        <v>20</v>
      </c>
      <c r="F10" s="2"/>
      <c r="G10" s="2"/>
      <c r="H10" s="2"/>
      <c r="I10" s="47"/>
      <c r="J10" s="51"/>
      <c r="K10" s="52"/>
      <c r="L10" s="52"/>
      <c r="M10" s="52"/>
      <c r="N10" s="52"/>
      <c r="O10" s="52"/>
      <c r="P10" s="52"/>
      <c r="Q10" s="60"/>
      <c r="R10" s="60"/>
      <c r="S10" s="65">
        <v>40000</v>
      </c>
      <c r="T10" s="59">
        <f t="shared" si="2"/>
        <v>40000</v>
      </c>
    </row>
    <row r="11" spans="1:23" s="21" customFormat="1" ht="18.75" customHeight="1" x14ac:dyDescent="0.3">
      <c r="A11" s="43"/>
      <c r="E11" s="44"/>
      <c r="I11" s="45"/>
      <c r="J11" s="53"/>
      <c r="K11" s="54"/>
      <c r="L11" s="54"/>
      <c r="M11" s="54"/>
      <c r="N11" s="54"/>
      <c r="O11" s="54"/>
      <c r="P11" s="54"/>
      <c r="Q11" s="55"/>
      <c r="R11" s="55"/>
      <c r="S11" s="54"/>
      <c r="T11" s="56"/>
    </row>
    <row r="12" spans="1:23" s="21" customFormat="1" ht="43.5" customHeight="1" x14ac:dyDescent="0.3">
      <c r="A12" s="10" t="s">
        <v>5</v>
      </c>
      <c r="B12" s="10"/>
      <c r="C12" s="10"/>
      <c r="D12" s="10"/>
      <c r="E12" s="46"/>
      <c r="F12" s="10"/>
      <c r="G12" s="10"/>
      <c r="H12" s="10"/>
      <c r="I12" s="10"/>
      <c r="J12" s="57">
        <f>SUM(J7:J10)</f>
        <v>683575</v>
      </c>
      <c r="K12" s="57">
        <f t="shared" ref="K12:P12" si="3">SUM(K7:K10)</f>
        <v>512681.25</v>
      </c>
      <c r="L12" s="57">
        <f t="shared" si="3"/>
        <v>167937.5</v>
      </c>
      <c r="M12" s="57">
        <f t="shared" si="3"/>
        <v>74175</v>
      </c>
      <c r="N12" s="57">
        <f t="shared" si="3"/>
        <v>93762.5</v>
      </c>
      <c r="O12" s="57"/>
      <c r="P12" s="57">
        <f t="shared" si="3"/>
        <v>77800</v>
      </c>
      <c r="Q12" s="58">
        <v>1</v>
      </c>
      <c r="R12" s="58"/>
      <c r="S12" s="57">
        <f>SUM(S7:S10)</f>
        <v>45000</v>
      </c>
      <c r="T12" s="57">
        <f>SUM(T7:T10)</f>
        <v>728575</v>
      </c>
    </row>
    <row r="13" spans="1:23" x14ac:dyDescent="0.3">
      <c r="A13" s="25"/>
      <c r="B13" s="25"/>
      <c r="C13" s="25"/>
      <c r="D13" s="25"/>
      <c r="E13" s="27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U13" s="25"/>
    </row>
    <row r="14" spans="1:23" x14ac:dyDescent="0.3">
      <c r="A14" s="25"/>
      <c r="B14" s="25"/>
      <c r="C14" s="25"/>
      <c r="D14" s="25"/>
      <c r="E14" s="27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U14" s="25"/>
    </row>
    <row r="15" spans="1:23" x14ac:dyDescent="0.3">
      <c r="A15" s="25"/>
      <c r="B15" s="25"/>
      <c r="C15" s="25"/>
      <c r="D15" s="25"/>
      <c r="E15" s="27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U15" s="25"/>
    </row>
    <row r="16" spans="1:23" x14ac:dyDescent="0.3">
      <c r="A16" s="25"/>
      <c r="B16" s="25"/>
      <c r="C16" s="25"/>
      <c r="D16" s="25"/>
      <c r="E16" s="27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U16" s="25"/>
    </row>
  </sheetData>
  <mergeCells count="1">
    <mergeCell ref="A2:T2"/>
  </mergeCells>
  <pageMargins left="0.7" right="0.7" top="0.75" bottom="0.75" header="0.3" footer="0.3"/>
  <pageSetup scale="36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PF_phase2_bénéficiaires_FR</vt:lpstr>
      <vt:lpstr>PF_phase2_projet_FR</vt:lpstr>
      <vt:lpstr>PF_phase2_bénéficiaires_FR!Área_de_impresión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Chofre</dc:creator>
  <cp:lastModifiedBy>Alexandra Lopes</cp:lastModifiedBy>
  <cp:lastPrinted>2023-01-21T21:02:52Z</cp:lastPrinted>
  <dcterms:created xsi:type="dcterms:W3CDTF">2022-06-01T10:24:38Z</dcterms:created>
  <dcterms:modified xsi:type="dcterms:W3CDTF">2024-02-23T11:47:00Z</dcterms:modified>
</cp:coreProperties>
</file>